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8" activeTab="21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  <sheet name="Лист1" sheetId="26" r:id="rId26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<sst xmlns="http://schemas.openxmlformats.org/spreadsheetml/2006/main" count="1716" uniqueCount="1565">
  <si>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</si>
  <si>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</si>
  <si>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</si>
  <si>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</si>
  <si>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</si>
  <si>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</si>
  <si>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</si>
  <si>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</si>
  <si>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</si>
  <si>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</si>
  <si>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</si>
  <si>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</si>
  <si>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12. Сведения о платных дополнительных образовательных услугах
за 2013/2014 учебный год</t>
  </si>
  <si>
    <t>Раздел 14. Кружковая работа обучающихся за 2013/2014 учебный год</t>
  </si>
  <si>
    <r>
      <t xml:space="preserve">Раздел 15. Сведения об обучающихся, выбывших из учреждения в течение 2013/2014 учебного года
и летнего периода 2014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</si>
  <si>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</si>
  <si>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</si>
  <si>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</si>
  <si>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</si>
  <si>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</si>
  <si>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</si>
  <si>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</si>
  <si>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</si>
  <si>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</si>
  <si>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</si>
  <si>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</si>
  <si>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</si>
  <si>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</si>
  <si>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</si>
  <si>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</si>
  <si>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</si>
  <si>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</si>
  <si>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</si>
  <si>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</si>
  <si>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</si>
  <si>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</si>
  <si>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</si>
  <si>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</si>
  <si>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</si>
  <si>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</si>
  <si>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</si>
  <si>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</si>
  <si>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</si>
  <si>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</si>
  <si>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</si>
  <si>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</si>
  <si>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</si>
  <si>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</si>
  <si>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</si>
  <si>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</si>
  <si>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</si>
  <si>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</si>
  <si>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</si>
  <si>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</si>
  <si>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</si>
  <si>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</si>
  <si>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</si>
  <si>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</si>
  <si>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</si>
  <si>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</si>
  <si>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</si>
  <si>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</si>
  <si>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</si>
  <si>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</si>
  <si>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</si>
  <si>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</si>
  <si>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</si>
  <si>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</si>
  <si>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</si>
  <si>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</si>
  <si>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</si>
  <si>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</si>
  <si>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</si>
  <si>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</si>
  <si>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</si>
  <si>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</si>
  <si>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</si>
  <si>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</si>
  <si>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</si>
  <si>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</si>
  <si>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</si>
  <si>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</si>
  <si>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</si>
  <si>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</si>
  <si>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</si>
  <si>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</si>
  <si>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</si>
  <si>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</si>
  <si>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</si>
  <si>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</si>
  <si>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</si>
  <si>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</si>
  <si>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</si>
  <si>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</si>
  <si>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</si>
  <si>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</si>
  <si>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</si>
  <si>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</si>
  <si>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</si>
  <si>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</si>
  <si>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</si>
  <si>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</si>
  <si>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</si>
  <si>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</si>
  <si>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</si>
  <si>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</si>
  <si>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</si>
  <si>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</si>
  <si>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</si>
  <si>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</si>
  <si>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</si>
  <si>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</si>
  <si>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</si>
  <si>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</si>
  <si>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</si>
  <si>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</si>
  <si>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</si>
  <si>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</si>
  <si>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</si>
  <si>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</si>
  <si>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</si>
  <si>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</si>
  <si>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</si>
  <si>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</si>
  <si>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</si>
  <si>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</si>
  <si>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</si>
  <si>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</si>
  <si>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</si>
  <si>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</si>
  <si>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</si>
  <si>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</si>
  <si>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</si>
  <si>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</si>
  <si>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</si>
  <si>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</si>
  <si>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</si>
  <si>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</si>
  <si>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</si>
  <si>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</si>
  <si>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</si>
  <si>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</si>
  <si>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</si>
  <si>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</si>
  <si>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</si>
  <si>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</si>
  <si>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</si>
  <si>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</si>
  <si>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</si>
  <si>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</si>
  <si>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</si>
  <si>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</si>
  <si>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</si>
  <si>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</si>
  <si>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</si>
  <si>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</si>
  <si>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</si>
  <si>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</si>
  <si>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</si>
  <si>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</si>
  <si>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</si>
  <si>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</si>
  <si>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</si>
  <si>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</si>
  <si>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</si>
  <si>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</si>
  <si>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</si>
  <si>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</si>
  <si>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</si>
  <si>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</si>
  <si>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</si>
  <si>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</si>
  <si>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</si>
  <si>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</si>
  <si>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</si>
  <si>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</si>
  <si>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</si>
  <si>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</si>
  <si>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</si>
  <si>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</si>
  <si>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</si>
  <si>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</si>
  <si>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</si>
  <si>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</si>
  <si>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</si>
  <si>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</si>
  <si>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</si>
  <si>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</si>
  <si>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</si>
  <si>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</si>
  <si>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</si>
  <si>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</si>
  <si>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</si>
  <si>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</si>
  <si>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</si>
  <si>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</si>
  <si>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</si>
  <si>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</si>
  <si>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</si>
  <si>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</si>
  <si>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</si>
  <si>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</si>
  <si>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</si>
  <si>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</si>
  <si>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</si>
  <si>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</si>
  <si>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</si>
  <si>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</si>
  <si>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</si>
  <si>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</si>
  <si>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</si>
  <si>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</si>
  <si>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</si>
  <si>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</si>
  <si>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</si>
  <si>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</si>
  <si>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</si>
  <si>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</si>
  <si>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</si>
  <si>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</si>
  <si>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</si>
  <si>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</si>
  <si>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</si>
  <si>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</si>
  <si>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</si>
  <si>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</si>
  <si>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</si>
  <si>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</si>
  <si>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</si>
  <si>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</si>
  <si>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</si>
  <si>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</si>
  <si>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</si>
  <si>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</si>
  <si>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</si>
  <si>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</si>
  <si>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</si>
  <si>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</si>
  <si>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</si>
  <si>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</si>
  <si>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</si>
  <si>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</si>
  <si>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</si>
  <si>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</si>
  <si>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</si>
  <si>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</si>
  <si>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</si>
  <si>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</si>
  <si>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</si>
  <si>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</si>
  <si>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</si>
  <si>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</si>
  <si>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</si>
  <si>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</si>
  <si>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</si>
  <si>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</si>
  <si>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</si>
  <si>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</si>
  <si>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</si>
  <si>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</si>
  <si>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</si>
  <si>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</si>
  <si>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</si>
  <si>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</si>
  <si>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</si>
  <si>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</si>
  <si>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</si>
  <si>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</si>
  <si>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</si>
  <si>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</si>
  <si>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</si>
  <si>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</si>
  <si>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</si>
  <si>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</si>
  <si>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</si>
  <si>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</si>
  <si>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</si>
  <si>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</si>
  <si>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</si>
  <si>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</si>
  <si>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</si>
  <si>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</si>
  <si>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</si>
  <si>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</si>
  <si>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</si>
  <si>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</si>
  <si>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</si>
  <si>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</si>
  <si>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</si>
  <si>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</si>
  <si>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</si>
  <si>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</si>
  <si>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</si>
  <si>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</si>
  <si>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</si>
  <si>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</si>
  <si>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</si>
  <si>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</si>
  <si>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</si>
  <si>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</si>
  <si>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</si>
  <si>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</si>
  <si>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</si>
  <si>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</si>
  <si>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</si>
  <si>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</si>
  <si>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</si>
  <si>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</si>
  <si>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</si>
  <si>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</si>
  <si>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</si>
  <si>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</si>
  <si>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</si>
  <si>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</si>
  <si>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</si>
  <si>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</si>
  <si>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</si>
  <si>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</si>
  <si>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</si>
  <si>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</si>
  <si>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</si>
  <si>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</si>
  <si>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</si>
  <si>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</si>
  <si>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</si>
  <si>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</si>
  <si>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</si>
  <si>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</si>
  <si>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</si>
  <si>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</si>
  <si>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</si>
  <si>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</si>
  <si>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</si>
  <si>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</si>
  <si>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</si>
  <si>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</si>
  <si>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</si>
  <si>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</si>
  <si>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</si>
  <si>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</si>
  <si>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</si>
  <si>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</si>
  <si>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</si>
  <si>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</si>
  <si>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</si>
  <si>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</si>
  <si>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</si>
  <si>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</si>
  <si>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</si>
  <si>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</si>
  <si>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</si>
  <si>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</si>
  <si>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</si>
  <si>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</si>
  <si>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</si>
  <si>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</si>
  <si>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</si>
  <si>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</si>
  <si>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</si>
  <si>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</si>
  <si>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</si>
  <si>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</si>
  <si>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</si>
  <si>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</si>
  <si>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</si>
  <si>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</si>
  <si>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</si>
  <si>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</si>
  <si>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</si>
  <si>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</si>
  <si>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</si>
  <si>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</si>
  <si>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</si>
  <si>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</si>
  <si>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</si>
  <si>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</si>
  <si>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</si>
  <si>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</si>
  <si>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</si>
  <si>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</si>
  <si>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</si>
  <si>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</si>
  <si>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</si>
  <si>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</si>
  <si>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</si>
  <si>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</si>
  <si>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</si>
  <si>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</si>
  <si>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</si>
  <si>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</si>
  <si>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</si>
  <si>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</si>
  <si>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</si>
  <si>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</si>
  <si>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</si>
  <si>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</si>
  <si>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</si>
  <si>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</si>
  <si>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</si>
  <si>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</si>
  <si>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</si>
  <si>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</si>
  <si>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</si>
  <si>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</si>
  <si>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</si>
  <si>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</si>
  <si>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</si>
  <si>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</si>
  <si>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</si>
  <si>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</si>
  <si>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</si>
  <si>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</si>
  <si>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</si>
  <si>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</si>
  <si>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</si>
  <si>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</si>
  <si>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</si>
  <si>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</si>
  <si>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</si>
  <si>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</si>
  <si>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</si>
  <si>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</si>
  <si>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</si>
  <si>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</si>
  <si>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</si>
  <si>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</si>
  <si>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</si>
  <si>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</si>
  <si>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</si>
  <si>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</si>
  <si>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</si>
  <si>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</si>
  <si>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</si>
  <si>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</si>
  <si>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</si>
  <si>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</si>
  <si>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</si>
  <si>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</si>
  <si>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</si>
  <si>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</si>
  <si>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</si>
  <si>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</si>
  <si>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</si>
  <si>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</si>
  <si>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</si>
  <si>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</si>
  <si>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</si>
  <si>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</si>
  <si>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</si>
  <si>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</si>
  <si>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</si>
  <si>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</si>
  <si>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</si>
  <si>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</si>
  <si>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</si>
  <si>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</si>
  <si>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</si>
  <si>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</si>
  <si>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</si>
  <si>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</si>
  <si>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</si>
  <si>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</si>
  <si>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</si>
  <si>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</si>
  <si>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</si>
  <si>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</si>
  <si>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</si>
  <si>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</si>
  <si>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</si>
  <si>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</si>
  <si>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</si>
  <si>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</si>
  <si>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</si>
  <si>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</si>
  <si>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</si>
  <si>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</si>
  <si>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</si>
  <si>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</si>
  <si>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</si>
  <si>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</si>
  <si>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</si>
  <si>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</si>
  <si>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</si>
  <si>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</si>
  <si>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</si>
  <si>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</si>
  <si>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</si>
  <si>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</si>
  <si>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</si>
  <si>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</si>
  <si>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</si>
  <si>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</si>
  <si>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</si>
  <si>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</si>
  <si>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</si>
  <si>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</si>
  <si>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</si>
  <si>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</si>
  <si>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</si>
  <si>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</si>
  <si>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</si>
  <si>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</si>
  <si>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</si>
  <si>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</si>
  <si>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</si>
  <si>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</si>
  <si>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</si>
  <si>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</si>
  <si>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</si>
  <si>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</si>
  <si>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</si>
  <si>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</si>
  <si>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</si>
  <si>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</si>
  <si>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</si>
  <si>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</si>
  <si>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</si>
  <si>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</si>
  <si>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</si>
  <si>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</si>
  <si>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</si>
  <si>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</si>
  <si>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</si>
  <si>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</si>
  <si>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</si>
  <si>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</si>
  <si>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</si>
  <si>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</si>
  <si>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</si>
  <si>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</si>
  <si>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</si>
  <si>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</si>
  <si>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</si>
  <si>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</si>
  <si>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</si>
  <si>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</si>
  <si>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</si>
  <si>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</si>
  <si>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</si>
  <si>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</si>
  <si>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</si>
  <si>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</si>
  <si>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</si>
  <si>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</si>
  <si>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</si>
  <si>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</si>
  <si>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</si>
  <si>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</si>
  <si>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</si>
  <si>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</si>
  <si>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</si>
  <si>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</si>
  <si>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</si>
  <si>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</si>
  <si>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</si>
  <si>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</si>
  <si>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</si>
  <si>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</si>
  <si>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</si>
  <si>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</si>
  <si>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</si>
  <si>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</si>
  <si>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</si>
  <si>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</si>
  <si>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</si>
  <si>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</si>
  <si>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</si>
  <si>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</si>
  <si>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</si>
  <si>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</si>
  <si>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</si>
  <si>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</si>
  <si>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</si>
  <si>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</si>
  <si>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</si>
  <si>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</si>
  <si>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</si>
  <si>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</si>
  <si>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</si>
  <si>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</si>
  <si>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</si>
  <si>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</si>
  <si>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</si>
  <si>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</si>
  <si>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</si>
  <si>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</si>
  <si>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</si>
  <si>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</si>
  <si>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</si>
  <si>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</si>
  <si>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</si>
  <si>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</si>
  <si>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</si>
  <si>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</si>
  <si>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</si>
  <si>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</si>
  <si>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</si>
  <si>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</si>
  <si>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</si>
  <si>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</si>
  <si>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</si>
  <si>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</si>
  <si>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</si>
  <si>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</si>
  <si>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</si>
  <si>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</si>
  <si>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</si>
  <si>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</si>
  <si>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</si>
  <si>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</si>
  <si>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</si>
  <si>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</si>
  <si>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</si>
  <si>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</si>
  <si>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</si>
  <si>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</si>
  <si>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</si>
  <si>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</si>
  <si>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</si>
  <si>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</si>
  <si>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</si>
  <si>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</si>
  <si>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</si>
  <si>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</si>
  <si>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</si>
  <si>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</si>
  <si>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</si>
  <si>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</si>
  <si>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</si>
  <si>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</si>
  <si>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</si>
  <si>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</si>
  <si>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</si>
  <si>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</si>
  <si>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</si>
  <si>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</si>
  <si>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</si>
  <si>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</si>
  <si>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</si>
  <si>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</si>
  <si>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</si>
  <si>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</si>
  <si>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</si>
  <si>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</si>
  <si>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</si>
  <si>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</si>
  <si>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</si>
  <si>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</si>
  <si>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</si>
  <si>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</si>
  <si>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</si>
  <si>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</si>
  <si>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</si>
  <si>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</si>
  <si>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</si>
  <si>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</si>
  <si>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</si>
  <si>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</si>
  <si>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</si>
  <si>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</si>
  <si>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</si>
  <si>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</si>
  <si>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</si>
  <si>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</si>
  <si>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</si>
  <si>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</si>
  <si>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</si>
  <si>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</si>
  <si>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</si>
  <si>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</si>
  <si>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</si>
  <si>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</si>
  <si>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</si>
  <si>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</si>
  <si>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</si>
  <si>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</si>
  <si>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</si>
  <si>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</si>
  <si>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</si>
  <si>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</si>
  <si>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</si>
  <si>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</si>
  <si>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</si>
  <si>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</si>
  <si>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</si>
  <si>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</si>
  <si>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</si>
  <si>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</si>
  <si>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</si>
  <si>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</si>
  <si>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</si>
  <si>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</si>
  <si>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</si>
  <si>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</si>
  <si>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</si>
  <si>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</si>
  <si>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</si>
  <si>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</si>
  <si>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</si>
  <si>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</si>
  <si>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</si>
  <si>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</si>
  <si>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</si>
  <si>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</si>
  <si>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</si>
  <si>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</si>
  <si>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</si>
  <si>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</si>
  <si>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</si>
  <si>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</si>
  <si>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</si>
  <si>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</si>
  <si>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</si>
  <si>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</si>
  <si>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</si>
  <si>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</si>
  <si>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</si>
  <si>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</si>
  <si>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</si>
  <si>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</si>
  <si>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</si>
  <si>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</si>
  <si>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</si>
  <si>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</si>
  <si>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</si>
  <si>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</si>
  <si>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</si>
  <si>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</si>
  <si>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</si>
  <si>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</si>
  <si>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</si>
  <si>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</si>
  <si>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</si>
  <si>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</si>
  <si>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</si>
  <si>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</si>
  <si>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</si>
  <si>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</si>
  <si>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</si>
  <si>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</si>
  <si>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</si>
  <si>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</si>
  <si>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</si>
  <si>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</si>
  <si>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</si>
  <si>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</si>
  <si>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</si>
  <si>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</si>
  <si>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</si>
  <si>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</si>
  <si>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</si>
  <si>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</si>
  <si>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</si>
  <si>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</si>
  <si>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</si>
  <si>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</si>
  <si>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</si>
  <si>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</si>
  <si>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</si>
  <si>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</si>
  <si>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</si>
  <si>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</si>
  <si>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</si>
  <si>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</si>
  <si>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</si>
  <si>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</si>
  <si>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</si>
  <si>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</si>
  <si>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</si>
  <si>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</si>
  <si>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</si>
  <si>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</si>
  <si>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</si>
  <si>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</si>
  <si>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</si>
  <si>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</si>
  <si>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</si>
  <si>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</si>
  <si>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</si>
  <si>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</si>
  <si>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</si>
  <si>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</si>
  <si>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</si>
  <si>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</si>
  <si>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</si>
  <si>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</si>
  <si>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</si>
  <si>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</si>
  <si>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</si>
  <si>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</si>
  <si>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</si>
  <si>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</si>
  <si>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</si>
  <si>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</si>
  <si>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</si>
  <si>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</si>
  <si>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</si>
  <si>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</si>
  <si>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</si>
  <si>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</si>
  <si>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</si>
  <si>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</si>
  <si>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</si>
  <si>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</si>
  <si>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</si>
  <si>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</si>
  <si>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</si>
  <si>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</si>
  <si>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</si>
  <si>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</si>
  <si>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</si>
  <si>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</si>
  <si>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</si>
  <si>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</si>
  <si>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</si>
  <si>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</si>
  <si>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</si>
  <si>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</si>
  <si>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</si>
  <si>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</si>
  <si>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</si>
  <si>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</si>
  <si>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</si>
  <si>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</si>
  <si>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</si>
  <si>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</si>
  <si>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</si>
  <si>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</si>
  <si>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</si>
  <si>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</si>
  <si>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</si>
  <si>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</si>
  <si>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</si>
  <si>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</si>
  <si>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</si>
  <si>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</si>
  <si>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</si>
  <si>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</si>
  <si>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</si>
  <si>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</si>
  <si>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</si>
  <si>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</si>
  <si>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</si>
  <si>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</si>
  <si>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</si>
  <si>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</si>
  <si>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</si>
  <si>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</si>
  <si>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</si>
  <si>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</si>
  <si>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</si>
  <si>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</si>
  <si>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</si>
  <si>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</si>
  <si>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</si>
  <si>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</si>
  <si>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</si>
  <si>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</si>
  <si>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</si>
  <si>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</si>
  <si>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</si>
  <si>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</si>
  <si>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</si>
  <si>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</si>
  <si>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</si>
  <si>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</si>
  <si>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</si>
  <si>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</si>
  <si>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</si>
  <si>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</si>
  <si>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</si>
  <si>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</si>
  <si>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</si>
  <si>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</si>
  <si>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</si>
  <si>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</si>
  <si>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</si>
  <si>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</si>
  <si>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</si>
  <si>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</si>
  <si>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</si>
  <si>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</si>
  <si>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</si>
  <si>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</si>
  <si>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</si>
  <si>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</si>
  <si>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</si>
  <si>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</si>
  <si>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</si>
  <si>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</si>
  <si>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</si>
  <si>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</si>
  <si>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</si>
  <si>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</si>
  <si>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</si>
  <si>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</si>
  <si>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</si>
  <si>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</si>
  <si>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</si>
  <si>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</si>
  <si>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</si>
  <si>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</si>
  <si>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</si>
  <si>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</si>
  <si>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</si>
  <si>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</si>
  <si>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</si>
  <si>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</si>
  <si>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</si>
  <si>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</si>
  <si>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</si>
  <si>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</si>
  <si>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</si>
  <si>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</si>
  <si>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</si>
  <si>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</si>
  <si>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</si>
  <si>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</si>
  <si>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</si>
  <si>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</si>
  <si>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</si>
  <si>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</si>
  <si>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</si>
  <si>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</si>
  <si>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</si>
  <si>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</si>
  <si>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</si>
  <si>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</si>
  <si>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</si>
  <si>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</si>
  <si>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</si>
  <si>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</si>
  <si>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</si>
  <si>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</si>
  <si>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</si>
  <si>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</si>
  <si>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</si>
  <si>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</si>
  <si>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</si>
  <si>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</si>
  <si>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</si>
  <si>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</si>
  <si>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</si>
  <si>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</si>
  <si>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</si>
  <si>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</si>
  <si>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</si>
  <si>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</si>
  <si>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</si>
  <si>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</si>
  <si>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</si>
  <si>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</si>
  <si>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</si>
  <si>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</si>
  <si>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</si>
  <si>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</si>
  <si>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</si>
  <si>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</si>
  <si>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</si>
  <si>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</si>
  <si>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</si>
  <si>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</si>
  <si>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</si>
  <si>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</si>
  <si>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</si>
  <si>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</si>
  <si>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</si>
  <si>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</si>
  <si>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</si>
  <si>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</si>
  <si>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</si>
  <si>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</si>
  <si>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</si>
  <si>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</si>
  <si>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</si>
  <si>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</si>
  <si>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</si>
  <si>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</si>
  <si>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</si>
  <si>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</si>
  <si>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</si>
  <si>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</si>
  <si>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</si>
  <si>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</si>
  <si>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</si>
  <si>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</si>
  <si>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</si>
  <si>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</si>
  <si>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</si>
  <si>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</si>
  <si>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</si>
  <si>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</si>
  <si>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</si>
  <si>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</si>
  <si>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</si>
  <si>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</si>
  <si>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</si>
  <si>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</si>
  <si>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</si>
  <si>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</si>
  <si>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</si>
  <si>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</si>
  <si>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</si>
  <si>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</si>
  <si>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</si>
  <si>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</si>
  <si>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</si>
  <si>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</si>
  <si>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</si>
  <si>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</si>
  <si>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</si>
  <si>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</si>
  <si>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</si>
  <si>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</si>
  <si>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</si>
  <si>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</si>
  <si>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</si>
  <si>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</si>
  <si>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</si>
  <si>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</si>
  <si>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</si>
  <si>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</si>
  <si>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</si>
  <si>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</si>
  <si>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</si>
  <si>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</si>
  <si>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</si>
  <si>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</si>
  <si>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</si>
  <si>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</si>
  <si>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</si>
  <si>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</si>
  <si>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</si>
  <si>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</si>
  <si>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</si>
  <si>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</si>
  <si>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</si>
  <si>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</si>
  <si>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</si>
  <si>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</si>
  <si>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</si>
  <si>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</si>
  <si>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</si>
  <si>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</si>
  <si>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</si>
  <si>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</si>
  <si>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</si>
  <si>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</si>
  <si>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</si>
  <si>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</si>
  <si>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</si>
  <si>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</si>
  <si>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</si>
  <si>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</si>
  <si>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</si>
  <si>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</si>
  <si>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</si>
  <si>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</si>
  <si>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</si>
  <si>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</si>
  <si>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</si>
  <si>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</si>
  <si>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</si>
  <si>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</si>
  <si>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</si>
  <si>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</si>
  <si>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</si>
  <si>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</si>
  <si>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</si>
  <si>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</si>
  <si>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</si>
  <si>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</si>
  <si>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</si>
  <si>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</si>
  <si>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</si>
  <si>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</si>
  <si>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</si>
  <si>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</si>
  <si>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</si>
  <si>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</si>
  <si>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</si>
  <si>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</si>
  <si>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</si>
  <si>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</si>
  <si>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</si>
  <si>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</si>
  <si>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</si>
  <si>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</si>
  <si>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</si>
  <si>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</si>
  <si>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</si>
  <si>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</si>
  <si>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</si>
  <si>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</si>
  <si>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</si>
  <si>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</si>
  <si>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</si>
  <si>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</si>
  <si>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</si>
  <si>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</si>
  <si>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</si>
  <si>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</si>
  <si>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</si>
  <si>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</si>
  <si>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</si>
  <si>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</si>
  <si>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</si>
  <si>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</si>
  <si>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</si>
  <si>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</si>
  <si>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</si>
  <si>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</si>
  <si>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</si>
  <si>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</si>
  <si>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</si>
  <si>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</si>
  <si>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</si>
  <si>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</si>
  <si>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</si>
  <si>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</si>
  <si>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</si>
  <si>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</si>
  <si>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</si>
  <si>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</si>
  <si>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</si>
  <si>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</si>
  <si>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</si>
  <si>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</si>
  <si>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</si>
  <si>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</si>
  <si>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</si>
  <si>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</si>
  <si>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</si>
  <si>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</si>
  <si>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</si>
  <si>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</si>
  <si>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</si>
  <si>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</si>
  <si>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</si>
  <si>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</si>
  <si>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</si>
  <si>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</si>
  <si>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</si>
  <si>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</si>
  <si>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</si>
  <si>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</si>
  <si>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</si>
  <si>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</si>
  <si>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</si>
  <si>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</si>
  <si>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</si>
  <si>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</si>
  <si>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</si>
  <si>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</si>
  <si>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</si>
  <si>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</si>
  <si>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</si>
  <si>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</si>
  <si>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</si>
  <si>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</si>
  <si>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</si>
  <si>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</si>
  <si>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</si>
  <si>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</si>
  <si>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</si>
  <si>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</si>
  <si>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</si>
  <si>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</si>
  <si>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</si>
  <si>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</si>
  <si>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</si>
  <si>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</si>
  <si>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</si>
  <si>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</si>
  <si>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</si>
  <si>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</si>
  <si>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</si>
  <si>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</si>
  <si>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</si>
  <si>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</si>
  <si>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</si>
  <si>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</si>
  <si>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</si>
  <si>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2. Сведения об обучающихся, окончивших данный класс, переведенных в следующий класс весной или осенью, и выпускных экзаменах в 2014 году</t>
  </si>
  <si>
    <t>2009 г.</t>
  </si>
  <si>
    <t>1991 г. и ранее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</si>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</sst>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32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32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32" borderId="10" xfId="0" applyNumberFormat="1" applyFont="1" applyFill="1" applyBorder="1" applyAlignment="1" applyProtection="1">
      <alignment horizontal="right"/>
      <protection locked="0"/>
    </xf>
    <xf numFmtId="3" fontId="2" fillId="32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32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33" borderId="21" xfId="0" applyNumberFormat="1" applyFont="1" applyFill="1" applyBorder="1" applyAlignment="1" applyProtection="1">
      <alignment horizontal="right" wrapText="1"/>
      <protection/>
    </xf>
    <xf numFmtId="3" fontId="4" fillId="33" borderId="22" xfId="0" applyNumberFormat="1" applyFont="1" applyFill="1" applyBorder="1" applyAlignment="1" applyProtection="1">
      <alignment horizontal="right" wrapText="1"/>
      <protection/>
    </xf>
    <xf numFmtId="3" fontId="4" fillId="33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32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34" borderId="0" xfId="0" applyFont="1" applyFill="1" applyAlignment="1" applyProtection="1">
      <alignment/>
      <protection hidden="1"/>
    </xf>
    <xf numFmtId="0" fontId="3" fillId="35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5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16" fillId="34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32" borderId="10" xfId="0" applyNumberFormat="1" applyFont="1" applyFill="1" applyBorder="1" applyAlignment="1" applyProtection="1">
      <alignment vertical="center" wrapText="1"/>
      <protection locked="0"/>
    </xf>
    <xf numFmtId="49" fontId="3" fillId="32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32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32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32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32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32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33" borderId="11" xfId="0" applyNumberFormat="1" applyFont="1" applyFill="1" applyBorder="1" applyAlignment="1" applyProtection="1">
      <alignment horizontal="right"/>
      <protection/>
    </xf>
    <xf numFmtId="3" fontId="4" fillId="33" borderId="14" xfId="0" applyNumberFormat="1" applyFont="1" applyFill="1" applyBorder="1" applyAlignment="1" applyProtection="1">
      <alignment horizontal="right"/>
      <protection/>
    </xf>
    <xf numFmtId="3" fontId="2" fillId="32" borderId="12" xfId="0" applyNumberFormat="1" applyFont="1" applyFill="1" applyBorder="1" applyAlignment="1" applyProtection="1">
      <alignment horizontal="right" wrapText="1"/>
      <protection locked="0"/>
    </xf>
    <xf numFmtId="3" fontId="2" fillId="32" borderId="24" xfId="0" applyNumberFormat="1" applyFont="1" applyFill="1" applyBorder="1" applyAlignment="1" applyProtection="1">
      <alignment horizontal="right" wrapText="1"/>
      <protection locked="0"/>
    </xf>
    <xf numFmtId="3" fontId="2" fillId="32" borderId="11" xfId="0" applyNumberFormat="1" applyFont="1" applyFill="1" applyBorder="1" applyAlignment="1" applyProtection="1">
      <alignment horizontal="right" wrapText="1"/>
      <protection locked="0"/>
    </xf>
    <xf numFmtId="3" fontId="4" fillId="33" borderId="15" xfId="0" applyNumberFormat="1" applyFont="1" applyFill="1" applyBorder="1" applyAlignment="1" applyProtection="1">
      <alignment horizontal="right"/>
      <protection/>
    </xf>
    <xf numFmtId="3" fontId="2" fillId="32" borderId="18" xfId="0" applyNumberFormat="1" applyFont="1" applyFill="1" applyBorder="1" applyAlignment="1" applyProtection="1">
      <alignment horizontal="right" wrapText="1"/>
      <protection locked="0"/>
    </xf>
    <xf numFmtId="3" fontId="4" fillId="33" borderId="18" xfId="0" applyNumberFormat="1" applyFont="1" applyFill="1" applyBorder="1" applyAlignment="1" applyProtection="1">
      <alignment horizontal="right"/>
      <protection/>
    </xf>
    <xf numFmtId="3" fontId="2" fillId="32" borderId="14" xfId="0" applyNumberFormat="1" applyFont="1" applyFill="1" applyBorder="1" applyAlignment="1" applyProtection="1">
      <alignment horizontal="right" wrapText="1"/>
      <protection locked="0"/>
    </xf>
    <xf numFmtId="3" fontId="2" fillId="32" borderId="17" xfId="0" applyNumberFormat="1" applyFont="1" applyFill="1" applyBorder="1" applyAlignment="1" applyProtection="1">
      <alignment horizontal="right" wrapText="1"/>
      <protection locked="0"/>
    </xf>
    <xf numFmtId="3" fontId="4" fillId="33" borderId="19" xfId="0" applyNumberFormat="1" applyFont="1" applyFill="1" applyBorder="1" applyAlignment="1" applyProtection="1">
      <alignment horizontal="right"/>
      <protection/>
    </xf>
    <xf numFmtId="3" fontId="4" fillId="33" borderId="17" xfId="0" applyNumberFormat="1" applyFont="1" applyFill="1" applyBorder="1" applyAlignment="1" applyProtection="1">
      <alignment horizontal="right"/>
      <protection/>
    </xf>
    <xf numFmtId="3" fontId="5" fillId="32" borderId="10" xfId="0" applyNumberFormat="1" applyFont="1" applyFill="1" applyBorder="1" applyAlignment="1" applyProtection="1">
      <alignment horizontal="right" wrapText="1"/>
      <protection locked="0"/>
    </xf>
    <xf numFmtId="3" fontId="8" fillId="33" borderId="13" xfId="0" applyNumberFormat="1" applyFont="1" applyFill="1" applyBorder="1" applyAlignment="1">
      <alignment/>
    </xf>
    <xf numFmtId="3" fontId="8" fillId="33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32" borderId="22" xfId="0" applyFont="1" applyFill="1" applyBorder="1" applyAlignment="1" applyProtection="1">
      <alignment vertical="center"/>
      <protection locked="0"/>
    </xf>
    <xf numFmtId="0" fontId="10" fillId="32" borderId="20" xfId="0" applyFont="1" applyFill="1" applyBorder="1" applyAlignment="1" applyProtection="1">
      <alignment vertical="center"/>
      <protection locked="0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49" fontId="3" fillId="32" borderId="28" xfId="0" applyNumberFormat="1" applyFont="1" applyFill="1" applyBorder="1" applyAlignment="1" applyProtection="1">
      <alignment horizontal="center" vertical="center"/>
      <protection locked="0"/>
    </xf>
    <xf numFmtId="49" fontId="3" fillId="32" borderId="29" xfId="0" applyNumberFormat="1" applyFont="1" applyFill="1" applyBorder="1" applyAlignment="1" applyProtection="1">
      <alignment horizontal="center" vertical="center"/>
      <protection locked="0"/>
    </xf>
    <xf numFmtId="49" fontId="3" fillId="32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172" fontId="3" fillId="0" borderId="28" xfId="0" applyNumberFormat="1" applyFont="1" applyBorder="1" applyAlignment="1">
      <alignment horizontal="center" vertical="center"/>
    </xf>
    <xf numFmtId="172" fontId="3" fillId="0" borderId="29" xfId="0" applyNumberFormat="1" applyFont="1" applyBorder="1" applyAlignment="1">
      <alignment horizontal="center" vertical="center"/>
    </xf>
    <xf numFmtId="172" fontId="3" fillId="0" borderId="31" xfId="0" applyNumberFormat="1" applyFont="1" applyBorder="1" applyAlignment="1">
      <alignment horizontal="center" vertical="center"/>
    </xf>
    <xf numFmtId="49" fontId="3" fillId="32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left" vertical="center"/>
    </xf>
    <xf numFmtId="0" fontId="10" fillId="32" borderId="23" xfId="0" applyFont="1" applyFill="1" applyBorder="1" applyAlignment="1" applyProtection="1">
      <alignment vertical="center"/>
      <protection locked="0"/>
    </xf>
    <xf numFmtId="0" fontId="10" fillId="32" borderId="24" xfId="0" applyFont="1" applyFill="1" applyBorder="1" applyAlignment="1" applyProtection="1">
      <alignment vertical="center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3" fontId="2" fillId="32" borderId="21" xfId="0" applyNumberFormat="1" applyFont="1" applyFill="1" applyBorder="1" applyAlignment="1" applyProtection="1">
      <alignment horizontal="right" wrapText="1"/>
      <protection locked="0"/>
    </xf>
    <xf numFmtId="3" fontId="2" fillId="32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32" borderId="16" xfId="0" applyNumberFormat="1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10">
      <selection activeCell="AM20" sqref="AM20:AO20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221" t="s">
        <v>619</v>
      </c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3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98" t="s">
        <v>600</v>
      </c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200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24" t="s">
        <v>1476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6"/>
    </row>
    <row r="15" ht="15" customHeight="1" thickBot="1"/>
    <row r="16" spans="8:76" ht="15" customHeight="1" thickBot="1">
      <c r="H16" s="198" t="s">
        <v>812</v>
      </c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200"/>
    </row>
    <row r="17" ht="19.5" customHeight="1" thickBot="1"/>
    <row r="18" spans="11:73" ht="15" customHeight="1">
      <c r="K18" s="227" t="s">
        <v>1482</v>
      </c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228"/>
    </row>
    <row r="19" spans="11:73" ht="15" customHeight="1">
      <c r="K19" s="218" t="s">
        <v>1483</v>
      </c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20"/>
    </row>
    <row r="20" spans="11:73" ht="15" customHeight="1">
      <c r="K20" s="236" t="s">
        <v>610</v>
      </c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29">
        <v>2014</v>
      </c>
      <c r="AN20" s="229"/>
      <c r="AO20" s="229"/>
      <c r="AP20" s="64" t="s">
        <v>612</v>
      </c>
      <c r="AQ20" s="219">
        <f>Year+1</f>
        <v>2015</v>
      </c>
      <c r="AR20" s="219"/>
      <c r="AS20" s="219"/>
      <c r="AT20" s="202" t="s">
        <v>611</v>
      </c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30"/>
    </row>
    <row r="21" spans="11:73" ht="15" customHeight="1" thickBot="1">
      <c r="K21" s="233" t="s">
        <v>1481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5"/>
    </row>
    <row r="22" ht="19.5" customHeight="1" thickBot="1"/>
    <row r="23" spans="1:84" ht="15" thickBot="1">
      <c r="A23" s="207" t="s">
        <v>1477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9"/>
      <c r="AY23" s="198" t="s">
        <v>1478</v>
      </c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200"/>
      <c r="BQ23" s="238" t="s">
        <v>604</v>
      </c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40"/>
      <c r="CD23" s="69"/>
      <c r="CE23" s="69"/>
      <c r="CF23" s="28"/>
    </row>
    <row r="24" spans="1:84" ht="15">
      <c r="A24" s="201" t="s">
        <v>1503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3"/>
      <c r="AY24" s="195" t="s">
        <v>1480</v>
      </c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7"/>
      <c r="BO24" s="175" t="s">
        <v>1189</v>
      </c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44"/>
    </row>
    <row r="25" spans="1:84" ht="39.75" customHeight="1">
      <c r="A25" s="204" t="s">
        <v>842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6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44"/>
    </row>
    <row r="26" spans="1:84" ht="39.75" customHeight="1" thickBot="1">
      <c r="A26" s="241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3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44"/>
    </row>
    <row r="27" spans="1:84" ht="15.75" thickBot="1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2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98" t="s">
        <v>1479</v>
      </c>
      <c r="BT27" s="199"/>
      <c r="BU27" s="199"/>
      <c r="BV27" s="199"/>
      <c r="BW27" s="199"/>
      <c r="BX27" s="199"/>
      <c r="BY27" s="199"/>
      <c r="BZ27" s="199"/>
      <c r="CA27" s="200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84" t="s">
        <v>601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3"/>
    </row>
    <row r="30" spans="1:84" ht="15" thickBot="1">
      <c r="A30" s="184" t="s">
        <v>602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6"/>
      <c r="R30" s="186"/>
      <c r="S30" s="186"/>
      <c r="T30" s="186"/>
      <c r="U30" s="186"/>
      <c r="V30" s="186"/>
      <c r="W30" s="186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2"/>
    </row>
    <row r="31" spans="1:84" ht="13.5" thickBot="1">
      <c r="A31" s="213" t="s">
        <v>603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214"/>
      <c r="Q31" s="215" t="s">
        <v>609</v>
      </c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7"/>
    </row>
    <row r="32" spans="1:84" ht="12.75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213" t="s">
        <v>620</v>
      </c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71" t="s">
        <v>621</v>
      </c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3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</row>
    <row r="33" spans="1:84" ht="12.75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74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6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</row>
    <row r="34" spans="1:84" ht="12.75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74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6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</row>
    <row r="35" spans="1:84" ht="12.75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74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6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</row>
    <row r="36" spans="1:84" ht="12.75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77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9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</row>
    <row r="37" spans="1:84" ht="13.5" thickBot="1">
      <c r="A37" s="190">
        <v>1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>
        <v>2</v>
      </c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>
        <v>3</v>
      </c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>
        <v>4</v>
      </c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>
        <v>5</v>
      </c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</row>
    <row r="38" spans="1:87" s="78" customFormat="1" ht="13.5" thickBot="1">
      <c r="A38" s="191">
        <v>609535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3"/>
      <c r="Q38" s="187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94"/>
      <c r="AH38" s="187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94"/>
      <c r="AY38" s="187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94"/>
      <c r="BP38" s="187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9"/>
      <c r="CG38" s="13"/>
      <c r="CH38" s="13"/>
      <c r="CI38" s="13"/>
    </row>
  </sheetData>
  <sheetProtection password="E2BC" sheet="1" objects="1" scenarios="1" selectLockedCells="1"/>
  <mergeCells count="41">
    <mergeCell ref="AM20:AO20"/>
    <mergeCell ref="AQ20:AS20"/>
    <mergeCell ref="AT20:BU20"/>
    <mergeCell ref="X30:CF30"/>
    <mergeCell ref="BS27:CA27"/>
    <mergeCell ref="K21:BU21"/>
    <mergeCell ref="K20:AL20"/>
    <mergeCell ref="BQ23:CC23"/>
    <mergeCell ref="BO24:CE26"/>
    <mergeCell ref="A26:AX26"/>
    <mergeCell ref="K19:BU19"/>
    <mergeCell ref="H10:BX10"/>
    <mergeCell ref="H12:BX12"/>
    <mergeCell ref="E14:CA14"/>
    <mergeCell ref="H16:BX16"/>
    <mergeCell ref="K18:BU18"/>
    <mergeCell ref="AY24:BM24"/>
    <mergeCell ref="AY23:BM23"/>
    <mergeCell ref="A24:AX24"/>
    <mergeCell ref="A25:AX25"/>
    <mergeCell ref="A23:AX23"/>
    <mergeCell ref="BP37:CF37"/>
    <mergeCell ref="A27:AX27"/>
    <mergeCell ref="A31:P36"/>
    <mergeCell ref="Q31:CF31"/>
    <mergeCell ref="Q32:AG36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H32:AX36"/>
    <mergeCell ref="AY32:BO36"/>
    <mergeCell ref="BP32:CF36"/>
    <mergeCell ref="X29:CF29"/>
    <mergeCell ref="A29:W29"/>
    <mergeCell ref="A30:W30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1010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650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1460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648</v>
      </c>
      <c r="P19" s="50" t="s">
        <v>809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1011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4" t="s">
        <v>508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</row>
    <row r="18" spans="1:16" ht="12.75">
      <c r="A18" s="247" t="s">
        <v>1510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1460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648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651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652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1405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1406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653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/>
    </row>
    <row r="26" spans="1:16" ht="25.5">
      <c r="A26" s="99" t="s">
        <v>1509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/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1508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1460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648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723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722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1</v>
      </c>
      <c r="Q22" s="12"/>
      <c r="R22" s="12"/>
    </row>
    <row r="23" spans="1:18" ht="15.75">
      <c r="A23" s="14" t="s">
        <v>23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12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7" t="s">
        <v>1510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s="9" customFormat="1" ht="25.5">
      <c r="A19" s="32" t="s">
        <v>1460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648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1511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  <row r="22" spans="1:16" ht="25.5">
      <c r="A22" s="96" t="s">
        <v>509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6" t="s">
        <v>730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66">
      <selection activeCell="P41" sqref="P41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810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640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1460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648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1512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8</v>
      </c>
    </row>
    <row r="22" spans="1:16" ht="15.75">
      <c r="A22" s="42" t="s">
        <v>1513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3395</v>
      </c>
    </row>
    <row r="23" spans="1:16" ht="15.75">
      <c r="A23" s="42" t="s">
        <v>630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30</v>
      </c>
    </row>
    <row r="24" spans="1:16" ht="15.75">
      <c r="A24" s="42" t="s">
        <v>1514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1077</v>
      </c>
    </row>
    <row r="25" spans="1:16" ht="15.75">
      <c r="A25" s="42" t="s">
        <v>631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695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14</v>
      </c>
    </row>
    <row r="27" spans="1:16" ht="15.75">
      <c r="A27" s="42" t="s">
        <v>1515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1516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1517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1518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1</v>
      </c>
    </row>
    <row r="31" spans="1:16" ht="15.75">
      <c r="A31" s="42" t="s">
        <v>1519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1</v>
      </c>
    </row>
    <row r="32" spans="1:16" ht="15.75">
      <c r="A32" s="42" t="s">
        <v>1407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600</v>
      </c>
    </row>
    <row r="33" spans="1:16" ht="15.75">
      <c r="A33" s="42" t="s">
        <v>1408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1520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1543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632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70</v>
      </c>
    </row>
    <row r="37" spans="1:16" ht="15.75">
      <c r="A37" s="42" t="s">
        <v>1544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/>
    </row>
    <row r="38" spans="1:16" ht="15.75">
      <c r="A38" s="42" t="s">
        <v>1521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166</v>
      </c>
    </row>
    <row r="39" spans="1:16" ht="15.75">
      <c r="A39" s="42" t="s">
        <v>1522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35</v>
      </c>
    </row>
    <row r="40" spans="1:16" ht="25.5">
      <c r="A40" s="42" t="s">
        <v>1409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8494</v>
      </c>
    </row>
    <row r="41" spans="1:16" ht="15.75">
      <c r="A41" s="42" t="s">
        <v>1410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2119</v>
      </c>
    </row>
    <row r="42" spans="1:16" ht="25.5">
      <c r="A42" s="42" t="s">
        <v>1548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1549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/>
    </row>
    <row r="44" spans="1:16" ht="15.75">
      <c r="A44" s="42" t="s">
        <v>1550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1549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/>
    </row>
    <row r="46" spans="1:16" ht="15.75">
      <c r="A46" s="42" t="s">
        <v>1551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0</v>
      </c>
    </row>
    <row r="47" spans="1:16" ht="25.5">
      <c r="A47" s="42" t="s">
        <v>1545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1546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1547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633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24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2</v>
      </c>
    </row>
    <row r="52" spans="1:16" ht="15.75">
      <c r="A52" s="42" t="s">
        <v>1552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42</v>
      </c>
    </row>
    <row r="53" spans="1:16" ht="25.5">
      <c r="A53" s="42" t="s">
        <v>634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1</v>
      </c>
    </row>
    <row r="54" spans="1:16" ht="25.5">
      <c r="A54" s="42" t="s">
        <v>635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1553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10</v>
      </c>
    </row>
    <row r="56" spans="1:16" ht="15.75">
      <c r="A56" s="42" t="s">
        <v>636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35</v>
      </c>
    </row>
    <row r="57" spans="1:16" ht="25.5">
      <c r="A57" s="42" t="s">
        <v>1554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1</v>
      </c>
    </row>
    <row r="58" spans="1:16" ht="15.75">
      <c r="A58" s="42" t="s">
        <v>669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35</v>
      </c>
    </row>
    <row r="59" spans="1:16" ht="15.75">
      <c r="A59" s="42" t="s">
        <v>637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17</v>
      </c>
    </row>
    <row r="60" spans="1:16" ht="25.5">
      <c r="A60" s="42" t="s">
        <v>510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17</v>
      </c>
    </row>
    <row r="61" spans="1:16" ht="15.75">
      <c r="A61" s="42" t="s">
        <v>511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18</v>
      </c>
    </row>
    <row r="62" spans="1:16" ht="25.5">
      <c r="A62" s="42" t="s">
        <v>512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18</v>
      </c>
    </row>
    <row r="63" spans="1:16" ht="15.75">
      <c r="A63" s="42" t="s">
        <v>1523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670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671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672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513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514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515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1</v>
      </c>
    </row>
    <row r="70" spans="1:16" ht="15.75">
      <c r="A70" s="42" t="s">
        <v>516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638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17</v>
      </c>
    </row>
    <row r="72" spans="1:16" ht="25.5">
      <c r="A72" s="42" t="s">
        <v>517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17</v>
      </c>
    </row>
    <row r="73" spans="1:16" ht="15.75">
      <c r="A73" s="42" t="s">
        <v>1535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1536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518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1537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519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1538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1539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1540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1</v>
      </c>
    </row>
    <row r="81" spans="1:16" ht="15.75">
      <c r="A81" s="17" t="s">
        <v>520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12</v>
      </c>
    </row>
    <row r="82" spans="1:16" ht="15.75">
      <c r="A82" s="42" t="s">
        <v>639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0</v>
      </c>
    </row>
    <row r="83" spans="1:16" ht="15.75">
      <c r="A83" s="42" t="s">
        <v>1541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1542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521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26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P27" sqref="P27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13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7" t="s">
        <v>647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</row>
    <row r="18" spans="1:20" ht="13.5" customHeight="1">
      <c r="A18" s="250" t="s">
        <v>566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50" t="s">
        <v>648</v>
      </c>
      <c r="P18" s="260" t="s">
        <v>641</v>
      </c>
      <c r="Q18" s="280"/>
      <c r="R18" s="245" t="s">
        <v>95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1470</v>
      </c>
      <c r="Q19" s="22" t="s">
        <v>567</v>
      </c>
      <c r="R19" s="22" t="s">
        <v>1470</v>
      </c>
      <c r="S19" s="22" t="s">
        <v>568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673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/>
      <c r="Q21" s="36"/>
      <c r="R21" s="36"/>
      <c r="S21" s="36"/>
      <c r="T21" s="1"/>
    </row>
    <row r="22" spans="1:20" ht="15.75">
      <c r="A22" s="4" t="s">
        <v>674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/>
      <c r="Q22" s="36"/>
      <c r="R22" s="36"/>
      <c r="S22" s="36"/>
      <c r="T22" s="1"/>
    </row>
    <row r="23" spans="1:20" ht="15.75">
      <c r="A23" s="4" t="s">
        <v>675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/>
      <c r="Q23" s="36"/>
      <c r="R23" s="36"/>
      <c r="S23" s="36"/>
      <c r="T23" s="1"/>
    </row>
    <row r="24" spans="1:20" ht="15.75">
      <c r="A24" s="4" t="s">
        <v>676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1</v>
      </c>
      <c r="Q24" s="36"/>
      <c r="R24" s="36">
        <v>15</v>
      </c>
      <c r="S24" s="36"/>
      <c r="T24" s="1"/>
    </row>
    <row r="25" spans="1:20" ht="15.75">
      <c r="A25" s="4" t="s">
        <v>677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6</v>
      </c>
      <c r="Q25" s="36"/>
      <c r="R25" s="36">
        <v>65</v>
      </c>
      <c r="S25" s="36"/>
      <c r="T25" s="1"/>
    </row>
    <row r="26" spans="1:20" ht="15.75">
      <c r="A26" s="4" t="s">
        <v>678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/>
      <c r="Q26" s="36"/>
      <c r="R26" s="36"/>
      <c r="S26" s="36"/>
      <c r="T26" s="1"/>
    </row>
    <row r="27" spans="1:20" ht="15.75">
      <c r="A27" s="4" t="s">
        <v>679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7</v>
      </c>
      <c r="Q27" s="36"/>
      <c r="R27" s="36">
        <v>80</v>
      </c>
      <c r="S27" s="36"/>
      <c r="T27" s="1"/>
    </row>
    <row r="28" spans="1:20" ht="15.75">
      <c r="A28" s="10" t="s">
        <v>19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/>
      <c r="S28" s="36"/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Q22" sqref="Q22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14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613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573</v>
      </c>
      <c r="B19" s="32" t="s">
        <v>648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570</v>
      </c>
      <c r="Q19" s="32" t="s">
        <v>571</v>
      </c>
      <c r="R19" s="32" t="s">
        <v>572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642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0</v>
      </c>
      <c r="Q21" s="36">
        <v>1</v>
      </c>
      <c r="R21" s="36">
        <v>0</v>
      </c>
    </row>
    <row r="22" spans="1:18" ht="25.5">
      <c r="A22" s="103" t="s">
        <v>20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/>
      <c r="Q22" s="36">
        <v>1</v>
      </c>
      <c r="R22" s="36"/>
    </row>
    <row r="23" spans="1:18" ht="25.5">
      <c r="A23" s="103" t="s">
        <v>811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/>
      <c r="Q23" s="36"/>
      <c r="R23" s="36"/>
    </row>
    <row r="24" spans="1:18" ht="15.75">
      <c r="A24" s="102" t="s">
        <v>574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  <c r="R24" s="36"/>
    </row>
    <row r="25" spans="1:18" ht="15.75">
      <c r="A25" s="102" t="s">
        <v>522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/>
      <c r="R25" s="36"/>
    </row>
    <row r="26" spans="1:18" ht="15.75">
      <c r="A26" s="137" t="s">
        <v>523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36"/>
    </row>
    <row r="27" spans="1:18" ht="15.75">
      <c r="A27" s="14" t="s">
        <v>524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575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/>
      <c r="R28" s="36"/>
    </row>
    <row r="29" spans="1:18" ht="15.75">
      <c r="A29" s="14" t="s">
        <v>525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526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680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/>
      <c r="R31" s="36"/>
    </row>
    <row r="32" spans="1:18" ht="15.75">
      <c r="A32" s="14" t="s">
        <v>576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577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</row>
    <row r="34" spans="1:18" ht="15.75">
      <c r="A34" s="14" t="s">
        <v>527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528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</row>
    <row r="36" spans="1:18" ht="15.75">
      <c r="A36" s="14" t="s">
        <v>529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/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Q24" sqref="Q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608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7" t="s">
        <v>647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</row>
    <row r="18" spans="1:32" s="7" customFormat="1" ht="13.5" customHeight="1">
      <c r="A18" s="250" t="s">
        <v>578</v>
      </c>
      <c r="B18" s="245" t="s">
        <v>806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5" t="s">
        <v>579</v>
      </c>
      <c r="Q18" s="245"/>
      <c r="R18" s="245" t="s">
        <v>580</v>
      </c>
      <c r="S18" s="245"/>
      <c r="T18" s="245" t="s">
        <v>581</v>
      </c>
      <c r="U18" s="245"/>
      <c r="V18" s="260" t="s">
        <v>530</v>
      </c>
      <c r="W18" s="261"/>
      <c r="X18" s="245" t="s">
        <v>531</v>
      </c>
      <c r="Y18" s="245"/>
      <c r="Z18" s="245" t="s">
        <v>532</v>
      </c>
      <c r="AA18" s="245"/>
      <c r="AB18" s="245" t="s">
        <v>533</v>
      </c>
      <c r="AC18" s="245"/>
      <c r="AD18" s="260" t="s">
        <v>582</v>
      </c>
      <c r="AE18" s="261"/>
      <c r="AF18" s="1"/>
    </row>
    <row r="19" spans="1:32" s="7" customFormat="1" ht="39.75" customHeight="1">
      <c r="A19" s="213"/>
      <c r="B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1473</v>
      </c>
      <c r="Q19" s="6" t="s">
        <v>1474</v>
      </c>
      <c r="R19" s="2" t="s">
        <v>1473</v>
      </c>
      <c r="S19" s="6" t="s">
        <v>1474</v>
      </c>
      <c r="T19" s="2" t="s">
        <v>1473</v>
      </c>
      <c r="U19" s="6" t="s">
        <v>1474</v>
      </c>
      <c r="V19" s="2" t="s">
        <v>1473</v>
      </c>
      <c r="W19" s="6" t="s">
        <v>1474</v>
      </c>
      <c r="X19" s="2" t="s">
        <v>1473</v>
      </c>
      <c r="Y19" s="6" t="s">
        <v>1474</v>
      </c>
      <c r="Z19" s="2" t="s">
        <v>1473</v>
      </c>
      <c r="AA19" s="6" t="s">
        <v>1474</v>
      </c>
      <c r="AB19" s="2" t="s">
        <v>1473</v>
      </c>
      <c r="AC19" s="6" t="s">
        <v>1474</v>
      </c>
      <c r="AD19" s="2" t="s">
        <v>1473</v>
      </c>
      <c r="AE19" s="6" t="s">
        <v>1474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570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3</v>
      </c>
      <c r="Q21" s="36">
        <v>38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"/>
    </row>
    <row r="22" spans="1:32" s="7" customFormat="1" ht="15.75">
      <c r="A22" s="8" t="s">
        <v>571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5</v>
      </c>
      <c r="Q22" s="36">
        <v>93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"/>
    </row>
    <row r="23" spans="1:32" s="7" customFormat="1" ht="15.75">
      <c r="A23" s="8" t="s">
        <v>572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2</v>
      </c>
      <c r="Q23" s="36">
        <v>18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"/>
    </row>
    <row r="24" spans="1:32" s="7" customFormat="1" ht="15.75">
      <c r="A24" s="8" t="s">
        <v>583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10</v>
      </c>
      <c r="Q24" s="36">
        <v>149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1"/>
    </row>
    <row r="25" spans="1:32" s="7" customFormat="1" ht="26.25">
      <c r="A25" s="8" t="s">
        <v>853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  <mergeCell ref="AB18:AC18"/>
    <mergeCell ref="Z18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1475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7" t="s">
        <v>615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59"/>
    </row>
    <row r="18" spans="1:24" ht="27.75" customHeight="1">
      <c r="A18" s="250" t="s">
        <v>584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648</v>
      </c>
      <c r="P18" s="245" t="s">
        <v>538</v>
      </c>
      <c r="Q18" s="281"/>
      <c r="R18" s="281"/>
      <c r="S18" s="281"/>
      <c r="T18" s="245" t="s">
        <v>539</v>
      </c>
      <c r="U18" s="281"/>
      <c r="V18" s="281"/>
      <c r="W18" s="281"/>
      <c r="X18" s="60"/>
    </row>
    <row r="19" spans="1:24" ht="13.5" customHeight="1">
      <c r="A19" s="213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586</v>
      </c>
      <c r="Q19" s="21" t="s">
        <v>1463</v>
      </c>
      <c r="R19" s="21" t="s">
        <v>1464</v>
      </c>
      <c r="S19" s="21" t="s">
        <v>585</v>
      </c>
      <c r="T19" s="21" t="s">
        <v>586</v>
      </c>
      <c r="U19" s="21" t="s">
        <v>1463</v>
      </c>
      <c r="V19" s="21" t="s">
        <v>1464</v>
      </c>
      <c r="W19" s="21" t="s">
        <v>585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590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63"/>
    </row>
    <row r="22" spans="1:24" ht="26.25">
      <c r="A22" s="8" t="s">
        <v>589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63"/>
    </row>
    <row r="23" spans="1:24" ht="15.75">
      <c r="A23" s="26" t="s">
        <v>587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63"/>
    </row>
    <row r="24" spans="1:24" ht="15.75">
      <c r="A24" s="26" t="s">
        <v>588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63"/>
    </row>
    <row r="25" spans="1:24" ht="15.75">
      <c r="A25" s="25" t="s">
        <v>591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63"/>
    </row>
    <row r="26" spans="1:24" ht="15.75">
      <c r="A26" s="25" t="s">
        <v>592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63"/>
    </row>
    <row r="27" spans="1:24" ht="15.75">
      <c r="A27" s="8" t="s">
        <v>593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63"/>
    </row>
    <row r="28" spans="1:24" ht="15.75">
      <c r="A28" s="8" t="s">
        <v>594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63"/>
    </row>
    <row r="29" spans="1:24" ht="15.75">
      <c r="A29" s="8" t="s">
        <v>595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63"/>
    </row>
    <row r="30" spans="1:24" ht="15.75">
      <c r="A30" s="8" t="s">
        <v>569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/>
      <c r="Q30" s="36"/>
      <c r="R30" s="36"/>
      <c r="S30" s="36"/>
      <c r="T30" s="36"/>
      <c r="U30" s="36"/>
      <c r="V30" s="36"/>
      <c r="W30" s="36"/>
      <c r="X30" s="63"/>
    </row>
    <row r="32" spans="1:24" ht="12.75">
      <c r="A32" s="58" t="s">
        <v>616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4" t="s">
        <v>535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7" t="s">
        <v>805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7" ht="89.25">
      <c r="A19" s="6" t="s">
        <v>584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648</v>
      </c>
      <c r="P19" s="6" t="s">
        <v>643</v>
      </c>
      <c r="Q19" s="6" t="s">
        <v>644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681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/>
      <c r="Q21" s="36"/>
    </row>
    <row r="22" spans="1:17" ht="15.75">
      <c r="A22" s="14" t="s">
        <v>682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/>
      <c r="Q22" s="36"/>
    </row>
    <row r="23" spans="1:17" ht="25.5" customHeight="1">
      <c r="A23" s="14" t="s">
        <v>534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/>
      <c r="Q23" s="36"/>
    </row>
    <row r="24" spans="1:17" ht="15.75">
      <c r="A24" s="14" t="s">
        <v>802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/>
      <c r="Q24" s="36"/>
    </row>
    <row r="25" spans="1:17" ht="15.75">
      <c r="A25" s="14" t="s">
        <v>803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/>
      <c r="Q25" s="36"/>
    </row>
    <row r="26" spans="1:17" ht="15.75">
      <c r="A26" s="14" t="s">
        <v>804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/>
      <c r="Q26" s="36"/>
    </row>
    <row r="27" spans="1:17" ht="15.75">
      <c r="A27" s="14" t="s">
        <v>683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/>
      <c r="Q27" s="36"/>
    </row>
    <row r="28" spans="1:17" ht="15.75">
      <c r="A28" s="14" t="s">
        <v>684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/>
      <c r="Q28" s="36"/>
    </row>
    <row r="29" spans="1:17" ht="15.75">
      <c r="A29" s="14" t="s">
        <v>685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/>
      <c r="Q29" s="36"/>
    </row>
    <row r="30" spans="1:17" ht="15.75">
      <c r="A30" s="14" t="s">
        <v>686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/>
      <c r="Q30" s="36"/>
    </row>
    <row r="31" spans="1:17" ht="15.75">
      <c r="A31" s="14" t="s">
        <v>687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/>
      <c r="Q31" s="36"/>
    </row>
    <row r="32" spans="1:17" ht="15.75">
      <c r="A32" s="14" t="s">
        <v>688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/>
      <c r="Q32" s="36"/>
    </row>
    <row r="33" spans="1:17" ht="15.75">
      <c r="A33" s="14" t="s">
        <v>760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/>
      <c r="Q33" s="36"/>
    </row>
    <row r="34" spans="1:17" ht="15.75">
      <c r="A34" s="14" t="s">
        <v>800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/>
      <c r="Q34" s="36"/>
    </row>
    <row r="35" spans="1:17" ht="15.75">
      <c r="A35" s="14" t="s">
        <v>801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/>
      <c r="Q35" s="36"/>
    </row>
    <row r="36" spans="1:17" ht="15.75">
      <c r="A36" s="14" t="s">
        <v>678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/>
      <c r="Q36" s="36"/>
    </row>
    <row r="37" spans="1:17" ht="25.5">
      <c r="A37" s="14" t="s">
        <v>732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/>
      <c r="Q37" s="36"/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20">
      <selection activeCell="W28" sqref="W28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4" t="s">
        <v>843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1:23" ht="12.75">
      <c r="A17" s="247" t="s">
        <v>613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</row>
    <row r="18" spans="1:24" ht="15" customHeight="1">
      <c r="A18" s="245" t="s">
        <v>1460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50" t="s">
        <v>336</v>
      </c>
      <c r="N18" s="250" t="s">
        <v>335</v>
      </c>
      <c r="O18" s="245" t="s">
        <v>648</v>
      </c>
      <c r="P18" s="245" t="s">
        <v>729</v>
      </c>
      <c r="Q18" s="245"/>
      <c r="R18" s="245"/>
      <c r="S18" s="245"/>
      <c r="T18" s="245"/>
      <c r="U18" s="245"/>
      <c r="V18" s="245"/>
      <c r="W18" s="245" t="s">
        <v>1461</v>
      </c>
      <c r="X18" s="1"/>
    </row>
    <row r="19" spans="1:24" ht="39.75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51"/>
      <c r="N19" s="251"/>
      <c r="O19" s="245"/>
      <c r="P19" s="6" t="s">
        <v>835</v>
      </c>
      <c r="Q19" s="6" t="s">
        <v>836</v>
      </c>
      <c r="R19" s="6" t="s">
        <v>837</v>
      </c>
      <c r="S19" s="6" t="s">
        <v>838</v>
      </c>
      <c r="T19" s="6" t="s">
        <v>839</v>
      </c>
      <c r="U19" s="21" t="s">
        <v>840</v>
      </c>
      <c r="V19" s="6" t="s">
        <v>841</v>
      </c>
      <c r="W19" s="245"/>
      <c r="X19" s="1"/>
    </row>
    <row r="20" spans="1:24" ht="12.75">
      <c r="A20" s="252">
        <v>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13" t="s">
        <v>1462</v>
      </c>
      <c r="L21" s="142" t="s">
        <v>233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8">
        <v>1</v>
      </c>
      <c r="P21" s="150"/>
      <c r="Q21" s="161"/>
      <c r="R21" s="162"/>
      <c r="S21" s="162"/>
      <c r="T21" s="151">
        <v>12</v>
      </c>
      <c r="U21" s="31">
        <v>93</v>
      </c>
      <c r="V21" s="31">
        <v>18</v>
      </c>
      <c r="W21" s="31">
        <v>166</v>
      </c>
      <c r="X21" s="1"/>
    </row>
    <row r="22" spans="1:24" ht="15.75">
      <c r="A22" s="245"/>
      <c r="L22" s="145"/>
      <c r="M22" s="146" t="str">
        <f>M21</f>
        <v>47</v>
      </c>
      <c r="N22" s="147" t="str">
        <f>N21</f>
        <v>155</v>
      </c>
      <c r="O22" s="249"/>
      <c r="P22" s="153"/>
      <c r="Q22" s="156">
        <v>17</v>
      </c>
      <c r="R22" s="157">
        <v>15</v>
      </c>
      <c r="S22" s="157">
        <v>11</v>
      </c>
      <c r="T22" s="155"/>
      <c r="U22" s="148"/>
      <c r="V22" s="148"/>
      <c r="W22" s="148"/>
      <c r="X22" s="1"/>
    </row>
    <row r="23" spans="1:24" ht="15.75">
      <c r="A23" s="245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48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5"/>
      <c r="L24" s="145"/>
      <c r="M24" s="146">
        <f>M23</f>
        <v>0</v>
      </c>
      <c r="N24" s="146">
        <f>N23</f>
        <v>0</v>
      </c>
      <c r="O24" s="249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5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8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5"/>
      <c r="L26" s="145"/>
      <c r="M26" s="146">
        <f>M25</f>
        <v>0</v>
      </c>
      <c r="N26" s="146">
        <f>N25</f>
        <v>0</v>
      </c>
      <c r="O26" s="249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5" t="s">
        <v>618</v>
      </c>
      <c r="L27" s="119" t="s">
        <v>112</v>
      </c>
      <c r="M27" s="146" t="str">
        <f>IF(ISBLANK(L27),0,VLOOKUP(L27,Spravochnik!$A$1:$B$85,2,FALSE))</f>
        <v>08</v>
      </c>
      <c r="N27" s="146" t="str">
        <f>IF(ISBLANK(L27),0,VLOOKUP(L27,Spravochnik!$A$1:$C$85,3,FALSE))</f>
        <v>026</v>
      </c>
      <c r="O27" s="74">
        <v>4</v>
      </c>
      <c r="P27" s="36"/>
      <c r="Q27" s="36">
        <v>7</v>
      </c>
      <c r="R27" s="36">
        <v>7</v>
      </c>
      <c r="S27" s="36">
        <v>5</v>
      </c>
      <c r="T27" s="36">
        <v>7</v>
      </c>
      <c r="U27" s="36">
        <v>58</v>
      </c>
      <c r="V27" s="36">
        <v>14</v>
      </c>
      <c r="W27" s="36">
        <v>98</v>
      </c>
      <c r="X27" s="1"/>
    </row>
    <row r="28" spans="1:24" ht="15.75">
      <c r="A28" s="245"/>
      <c r="L28" s="119" t="s">
        <v>249</v>
      </c>
      <c r="M28" s="146" t="str">
        <f>IF(ISBLANK(L28),0,VLOOKUP(L28,Spravochnik!$A$1:$B$85,2,FALSE))</f>
        <v>52</v>
      </c>
      <c r="N28" s="146" t="str">
        <f>IF(ISBLANK(L28),0,VLOOKUP(L28,Spravochnik!$A$1:$C$85,3,FALSE))</f>
        <v>181</v>
      </c>
      <c r="O28" s="74">
        <v>5</v>
      </c>
      <c r="P28" s="36"/>
      <c r="Q28" s="36">
        <v>9</v>
      </c>
      <c r="R28" s="36">
        <v>8</v>
      </c>
      <c r="S28" s="36">
        <v>4</v>
      </c>
      <c r="T28" s="36">
        <v>5</v>
      </c>
      <c r="U28" s="36">
        <v>23</v>
      </c>
      <c r="V28" s="36">
        <v>0</v>
      </c>
      <c r="W28" s="36">
        <v>49</v>
      </c>
      <c r="X28" s="1"/>
    </row>
    <row r="29" spans="1:24" ht="15.75">
      <c r="A29" s="245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5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50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6" t="s">
        <v>724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P18:V18"/>
    <mergeCell ref="N18:N19"/>
    <mergeCell ref="A20:L20"/>
    <mergeCell ref="A27:A31"/>
    <mergeCell ref="M18:M19"/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4" t="s">
        <v>1456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</row>
    <row r="17" spans="1:19" ht="12.75">
      <c r="A17" s="237" t="s">
        <v>1530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</row>
    <row r="18" spans="1:19" ht="25.5" customHeight="1">
      <c r="A18" s="245" t="s">
        <v>1455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648</v>
      </c>
      <c r="P18" s="245" t="s">
        <v>1450</v>
      </c>
      <c r="Q18" s="245"/>
      <c r="R18" s="245"/>
      <c r="S18" s="245" t="s">
        <v>1195</v>
      </c>
    </row>
    <row r="19" spans="1:19" ht="63.75">
      <c r="A19" s="24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1451</v>
      </c>
      <c r="Q19" s="6" t="s">
        <v>17</v>
      </c>
      <c r="R19" s="6" t="s">
        <v>1452</v>
      </c>
      <c r="S19" s="245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1453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</row>
    <row r="22" spans="1:19" ht="15.75">
      <c r="A22" s="42" t="s">
        <v>1014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</row>
    <row r="23" spans="1:19" ht="15.75">
      <c r="A23" s="42" t="s">
        <v>1454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/>
      <c r="Q23" s="36"/>
      <c r="R23" s="36"/>
      <c r="S23" s="36"/>
    </row>
    <row r="24" spans="1:19" ht="15.75">
      <c r="A24" s="42" t="s">
        <v>1016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/>
      <c r="Q24" s="36"/>
      <c r="R24" s="36"/>
      <c r="S24" s="36"/>
    </row>
    <row r="25" spans="1:19" ht="15.75">
      <c r="A25" s="42" t="s">
        <v>1017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/>
      <c r="Q25" s="36"/>
      <c r="R25" s="36"/>
      <c r="S25" s="36"/>
    </row>
    <row r="26" spans="1:19" ht="15.75">
      <c r="A26" s="42" t="s">
        <v>1018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/>
      <c r="Q26" s="36"/>
      <c r="R26" s="36"/>
      <c r="S26" s="36"/>
    </row>
    <row r="27" spans="1:19" ht="15.75" customHeight="1">
      <c r="A27" s="42" t="s">
        <v>1019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/>
      <c r="Q27" s="36"/>
      <c r="R27" s="36"/>
      <c r="S27" s="36"/>
    </row>
    <row r="28" spans="1:19" ht="15.75">
      <c r="A28" s="42" t="s">
        <v>1020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/>
      <c r="Q28" s="36"/>
      <c r="R28" s="36"/>
      <c r="S28" s="36"/>
    </row>
    <row r="29" spans="1:19" ht="15.75">
      <c r="A29" s="42" t="s">
        <v>1021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/>
      <c r="Q29" s="36"/>
      <c r="R29" s="36"/>
      <c r="S29" s="36"/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A15">
      <selection activeCell="P29" sqref="P29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44" t="s">
        <v>537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</row>
    <row r="16" spans="1:26" ht="12.75">
      <c r="A16" s="237" t="s">
        <v>1530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</row>
    <row r="17" spans="1:26" ht="15" customHeight="1">
      <c r="A17" s="250" t="s">
        <v>1466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0" t="s">
        <v>648</v>
      </c>
      <c r="P17" s="245" t="s">
        <v>733</v>
      </c>
      <c r="Q17" s="245" t="s">
        <v>1524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5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1"/>
      <c r="P18" s="245"/>
      <c r="Q18" s="245" t="s">
        <v>645</v>
      </c>
      <c r="R18" s="245" t="s">
        <v>1525</v>
      </c>
      <c r="S18" s="245"/>
      <c r="T18" s="245"/>
      <c r="U18" s="245"/>
      <c r="V18" s="245"/>
      <c r="W18" s="245"/>
      <c r="X18" s="245"/>
      <c r="Y18" s="245"/>
      <c r="Z18" s="245" t="s">
        <v>1451</v>
      </c>
    </row>
    <row r="19" spans="1:26" ht="76.5">
      <c r="A19" s="2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13"/>
      <c r="P19" s="245"/>
      <c r="Q19" s="245"/>
      <c r="R19" s="6" t="s">
        <v>1532</v>
      </c>
      <c r="S19" s="6" t="s">
        <v>33</v>
      </c>
      <c r="T19" s="6" t="s">
        <v>1531</v>
      </c>
      <c r="U19" s="6" t="s">
        <v>1526</v>
      </c>
      <c r="V19" s="6" t="s">
        <v>540</v>
      </c>
      <c r="W19" s="6" t="s">
        <v>1527</v>
      </c>
      <c r="X19" s="6" t="s">
        <v>1533</v>
      </c>
      <c r="Y19" s="6" t="s">
        <v>1534</v>
      </c>
      <c r="Z19" s="245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1484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1485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1528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1486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>
        <v>1</v>
      </c>
    </row>
    <row r="25" spans="1:26" ht="15.75">
      <c r="A25" s="42" t="s">
        <v>896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1487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1488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288"/>
      <c r="Q27" s="288"/>
      <c r="R27" s="36"/>
      <c r="S27" s="36"/>
      <c r="T27" s="36"/>
      <c r="U27" s="36"/>
      <c r="V27" s="36"/>
      <c r="W27" s="36"/>
      <c r="X27" s="288"/>
      <c r="Y27" s="288"/>
      <c r="Z27" s="36"/>
    </row>
    <row r="28" spans="1:26" ht="15.75">
      <c r="A28" s="14" t="s">
        <v>1489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21</v>
      </c>
      <c r="Q28" s="36">
        <v>3</v>
      </c>
      <c r="R28" s="36"/>
      <c r="S28" s="36"/>
      <c r="T28" s="36"/>
      <c r="U28" s="36"/>
      <c r="V28" s="36"/>
      <c r="W28" s="36"/>
      <c r="X28" s="36"/>
      <c r="Y28" s="36">
        <v>3</v>
      </c>
      <c r="Z28" s="36"/>
    </row>
    <row r="29" spans="1:26" ht="15.75">
      <c r="A29" s="14" t="s">
        <v>1490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20</v>
      </c>
      <c r="Q29" s="36">
        <v>1</v>
      </c>
      <c r="R29" s="36"/>
      <c r="S29" s="36"/>
      <c r="T29" s="36"/>
      <c r="U29" s="36"/>
      <c r="V29" s="36"/>
      <c r="W29" s="36"/>
      <c r="X29" s="36">
        <v>1</v>
      </c>
      <c r="Y29" s="36"/>
      <c r="Z29" s="36">
        <v>1</v>
      </c>
    </row>
    <row r="30" spans="1:26" ht="15.75">
      <c r="A30" s="14" t="s">
        <v>1491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1492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1493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1529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1496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536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tabSelected="1" zoomScalePageLayoutView="0" workbookViewId="0" topLeftCell="A17">
      <selection activeCell="Z35" sqref="Z35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1442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237" t="s">
        <v>1530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</row>
    <row r="17" spans="1:26" ht="15" customHeight="1">
      <c r="A17" s="250" t="s">
        <v>1466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0" t="s">
        <v>648</v>
      </c>
      <c r="P17" s="245" t="s">
        <v>354</v>
      </c>
      <c r="Q17" s="245" t="s">
        <v>1524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5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1"/>
      <c r="P18" s="245"/>
      <c r="Q18" s="245" t="s">
        <v>645</v>
      </c>
      <c r="R18" s="245" t="s">
        <v>1525</v>
      </c>
      <c r="S18" s="245"/>
      <c r="T18" s="245"/>
      <c r="U18" s="245"/>
      <c r="V18" s="245"/>
      <c r="W18" s="245"/>
      <c r="X18" s="245"/>
      <c r="Y18" s="245"/>
      <c r="Z18" s="245" t="s">
        <v>1451</v>
      </c>
    </row>
    <row r="19" spans="1:26" ht="76.5">
      <c r="A19" s="2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13"/>
      <c r="P19" s="245"/>
      <c r="Q19" s="245"/>
      <c r="R19" s="6" t="s">
        <v>1532</v>
      </c>
      <c r="S19" s="6" t="s">
        <v>33</v>
      </c>
      <c r="T19" s="6" t="s">
        <v>1531</v>
      </c>
      <c r="U19" s="6" t="s">
        <v>1526</v>
      </c>
      <c r="V19" s="6" t="s">
        <v>540</v>
      </c>
      <c r="W19" s="6" t="s">
        <v>1527</v>
      </c>
      <c r="X19" s="6" t="s">
        <v>1533</v>
      </c>
      <c r="Y19" s="6" t="s">
        <v>1534</v>
      </c>
      <c r="Z19" s="245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1484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1485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17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1528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1486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15</v>
      </c>
      <c r="Q24" s="36"/>
      <c r="R24" s="36"/>
      <c r="S24" s="36"/>
      <c r="T24" s="36"/>
      <c r="U24" s="36"/>
      <c r="V24" s="36"/>
      <c r="W24" s="36"/>
      <c r="X24" s="36"/>
      <c r="Y24" s="36"/>
      <c r="Z24" s="36">
        <v>1</v>
      </c>
    </row>
    <row r="25" spans="1:26" ht="15.75">
      <c r="A25" s="42" t="s">
        <v>896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11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1487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12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1488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11</v>
      </c>
      <c r="Q27" s="36"/>
      <c r="R27" s="36"/>
      <c r="S27" s="36"/>
      <c r="T27" s="36"/>
      <c r="U27" s="36"/>
      <c r="V27" s="36"/>
      <c r="W27" s="36"/>
      <c r="X27" s="289"/>
      <c r="Y27" s="289"/>
      <c r="Z27" s="36"/>
    </row>
    <row r="28" spans="1:26" ht="15.75">
      <c r="A28" s="14" t="s">
        <v>1489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21</v>
      </c>
      <c r="Q28" s="36"/>
      <c r="R28" s="36"/>
      <c r="S28" s="36"/>
      <c r="T28" s="36"/>
      <c r="U28" s="36"/>
      <c r="V28" s="36"/>
      <c r="W28" s="36"/>
      <c r="X28" s="36"/>
      <c r="Y28" s="36">
        <v>3</v>
      </c>
      <c r="Z28" s="36"/>
    </row>
    <row r="29" spans="1:26" ht="15.75">
      <c r="A29" s="14" t="s">
        <v>1490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20</v>
      </c>
      <c r="Q29" s="36"/>
      <c r="R29" s="36"/>
      <c r="S29" s="36"/>
      <c r="T29" s="36"/>
      <c r="U29" s="36"/>
      <c r="V29" s="36"/>
      <c r="W29" s="36"/>
      <c r="X29" s="36">
        <v>1</v>
      </c>
      <c r="Y29" s="36"/>
      <c r="Z29" s="36">
        <v>1</v>
      </c>
    </row>
    <row r="30" spans="1:26" ht="15.75">
      <c r="A30" s="14" t="s">
        <v>1491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20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1492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21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1493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8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1529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10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1496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536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166</v>
      </c>
      <c r="Q35" s="36"/>
      <c r="R35" s="36"/>
      <c r="S35" s="36"/>
      <c r="T35" s="36"/>
      <c r="U35" s="36"/>
      <c r="V35" s="36"/>
      <c r="W35" s="36"/>
      <c r="X35" s="36">
        <v>1</v>
      </c>
      <c r="Y35" s="36">
        <v>3</v>
      </c>
      <c r="Z35" s="36">
        <v>2</v>
      </c>
    </row>
    <row r="37" spans="1:26" ht="12.75">
      <c r="A37" s="284" t="s">
        <v>1441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Q18:Q19"/>
    <mergeCell ref="R18:Y18"/>
    <mergeCell ref="Z18:Z19"/>
    <mergeCell ref="A37:Z37"/>
    <mergeCell ref="A14:Z14"/>
    <mergeCell ref="A15:Z15"/>
    <mergeCell ref="A16:Z16"/>
    <mergeCell ref="A17:A19"/>
    <mergeCell ref="O17:O19"/>
    <mergeCell ref="P17:P19"/>
    <mergeCell ref="Q17:Z17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4" t="s">
        <v>646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</row>
    <row r="18" spans="1:18" ht="12.75">
      <c r="A18" s="247" t="s">
        <v>1447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</row>
    <row r="19" spans="1:18" ht="51">
      <c r="A19" s="22" t="s">
        <v>1460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648</v>
      </c>
      <c r="P19" s="6" t="s">
        <v>1448</v>
      </c>
      <c r="Q19" s="6" t="s">
        <v>18</v>
      </c>
      <c r="R19" s="6" t="s">
        <v>1449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1443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/>
      <c r="Q21" s="36"/>
      <c r="R21" s="36"/>
    </row>
    <row r="22" spans="1:18" ht="25.5">
      <c r="A22" s="42" t="s">
        <v>1444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/>
      <c r="Q22" s="36"/>
      <c r="R22" s="36"/>
    </row>
    <row r="23" spans="1:18" ht="15.75">
      <c r="A23" s="42" t="s">
        <v>913</v>
      </c>
      <c r="O23" s="122">
        <v>3</v>
      </c>
      <c r="P23" s="36"/>
      <c r="Q23" s="36"/>
      <c r="R23" s="36"/>
    </row>
    <row r="24" spans="1:18" ht="25.5">
      <c r="A24" s="42" t="s">
        <v>1445</v>
      </c>
      <c r="O24" s="122">
        <v>4</v>
      </c>
      <c r="P24" s="36"/>
      <c r="Q24" s="36"/>
      <c r="R24" s="36"/>
    </row>
    <row r="25" spans="1:18" ht="25.5">
      <c r="A25" s="42" t="s">
        <v>25</v>
      </c>
      <c r="O25" s="122">
        <v>5</v>
      </c>
      <c r="P25" s="36"/>
      <c r="Q25" s="36"/>
      <c r="R25" s="36"/>
    </row>
    <row r="26" spans="1:18" ht="25.5">
      <c r="A26" s="42" t="s">
        <v>1446</v>
      </c>
      <c r="O26" s="122">
        <v>6</v>
      </c>
      <c r="P26" s="36"/>
      <c r="Q26" s="36"/>
      <c r="R26" s="36"/>
    </row>
    <row r="27" ht="12.75"/>
    <row r="28" ht="12.75"/>
    <row r="29" ht="12.75"/>
    <row r="30" ht="38.25">
      <c r="A30" s="79" t="s">
        <v>623</v>
      </c>
    </row>
    <row r="31" spans="1:23" ht="15.75">
      <c r="A31" s="79" t="s">
        <v>624</v>
      </c>
      <c r="O31" s="287"/>
      <c r="P31" s="287"/>
      <c r="Q31" s="287"/>
      <c r="S31" s="287"/>
      <c r="T31" s="287"/>
      <c r="U31" s="287"/>
      <c r="W31" s="80"/>
    </row>
    <row r="32" spans="15:23" ht="12.75">
      <c r="O32" s="219" t="s">
        <v>597</v>
      </c>
      <c r="P32" s="219"/>
      <c r="Q32" s="219"/>
      <c r="S32" s="285" t="s">
        <v>622</v>
      </c>
      <c r="T32" s="285"/>
      <c r="U32" s="285"/>
      <c r="W32" s="13" t="s">
        <v>596</v>
      </c>
    </row>
    <row r="33" ht="12.75"/>
    <row r="34" spans="15:21" ht="15.75">
      <c r="O34" s="287"/>
      <c r="P34" s="287"/>
      <c r="Q34" s="287"/>
      <c r="S34" s="286"/>
      <c r="T34" s="286"/>
      <c r="U34" s="286"/>
    </row>
    <row r="35" spans="15:21" ht="12.75">
      <c r="O35" s="219" t="s">
        <v>598</v>
      </c>
      <c r="P35" s="219"/>
      <c r="Q35" s="219"/>
      <c r="S35" s="266" t="s">
        <v>599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813</v>
      </c>
      <c r="B1" s="105"/>
      <c r="C1" s="105"/>
      <c r="D1" s="104"/>
      <c r="E1" s="105"/>
      <c r="F1" s="105"/>
      <c r="G1" s="105"/>
      <c r="H1" s="105"/>
      <c r="J1" s="112" t="s">
        <v>64</v>
      </c>
      <c r="K1" s="112"/>
      <c r="L1" s="113"/>
      <c r="M1" s="113"/>
      <c r="O1" s="112" t="s">
        <v>81</v>
      </c>
      <c r="P1" s="113"/>
    </row>
    <row r="2" spans="1:16" ht="12.75">
      <c r="A2" s="107" t="s">
        <v>814</v>
      </c>
      <c r="B2" s="107" t="s">
        <v>815</v>
      </c>
      <c r="C2" s="107" t="s">
        <v>816</v>
      </c>
      <c r="D2" s="107" t="s">
        <v>817</v>
      </c>
      <c r="E2" s="107" t="s">
        <v>818</v>
      </c>
      <c r="F2" s="107" t="s">
        <v>819</v>
      </c>
      <c r="G2" s="107" t="s">
        <v>820</v>
      </c>
      <c r="H2" s="107" t="s">
        <v>821</v>
      </c>
      <c r="J2" s="114" t="s">
        <v>65</v>
      </c>
      <c r="K2" s="114" t="s">
        <v>66</v>
      </c>
      <c r="L2" s="114" t="s">
        <v>818</v>
      </c>
      <c r="M2" s="114" t="s">
        <v>67</v>
      </c>
      <c r="O2" s="116" t="s">
        <v>82</v>
      </c>
      <c r="P2" s="116" t="s">
        <v>83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e">
        <f>CONCATENATE("Количество ошибок в документе: ",H3)</f>
        <v>#REF!</v>
      </c>
      <c r="F3" s="108"/>
      <c r="G3" s="108"/>
      <c r="H3" s="110" t="e">
        <f>SUM(H4:H8,H9,H18,H26,H30,H246,H374,H376,H380,H383,H385,H387,H409,H445,H452,H525,H594,H616,H621,H678,H735,H757)</f>
        <v>#REF!</v>
      </c>
      <c r="J3" s="7" t="s">
        <v>68</v>
      </c>
      <c r="K3" s="7">
        <v>1</v>
      </c>
      <c r="L3" s="7" t="s">
        <v>69</v>
      </c>
      <c r="M3" s="7" t="s">
        <v>604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822</v>
      </c>
      <c r="H4" s="7">
        <f>IF(LEN(P_1)&lt;&gt;0,0,1)</f>
        <v>1</v>
      </c>
      <c r="J4" s="7" t="s">
        <v>70</v>
      </c>
      <c r="K4" s="7">
        <v>2</v>
      </c>
      <c r="L4" s="7" t="s">
        <v>71</v>
      </c>
      <c r="M4" s="7" t="str">
        <f>IF(P_1=0,"Нет данных",P_1)</f>
        <v>Нет данных</v>
      </c>
      <c r="O4" s="117">
        <f ca="1">TODAY()</f>
        <v>42263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823</v>
      </c>
      <c r="H5" s="7">
        <f>IF(LEN(P_2)&lt;&gt;0,0,1)</f>
        <v>1</v>
      </c>
      <c r="J5" s="7" t="s">
        <v>72</v>
      </c>
      <c r="K5" s="7">
        <v>3</v>
      </c>
      <c r="L5" s="7" t="s">
        <v>73</v>
      </c>
      <c r="M5" s="7" t="str">
        <f>IF(P_2=0,"Нет данных",P_2)</f>
        <v>Нет данных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824</v>
      </c>
      <c r="H6" s="7">
        <f>IF(LEN(P_3)&lt;&gt;0,0,1)</f>
        <v>0</v>
      </c>
      <c r="J6" s="7" t="s">
        <v>74</v>
      </c>
      <c r="K6" s="7">
        <v>4</v>
      </c>
      <c r="L6" s="7" t="s">
        <v>75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825</v>
      </c>
      <c r="H7" s="7">
        <f>IF(LEN(P_4)&lt;&gt;0,0,1)</f>
        <v>1</v>
      </c>
      <c r="J7" s="7" t="s">
        <v>76</v>
      </c>
      <c r="K7" s="7">
        <v>5</v>
      </c>
      <c r="L7" s="7" t="s">
        <v>77</v>
      </c>
      <c r="M7" s="7" t="str">
        <f>IF(P_4=0,"Нет данных",P_4)</f>
        <v>Нет данных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826</v>
      </c>
      <c r="H8" s="7">
        <f>IF(LEN(P_5)&lt;&gt;0,0,1)</f>
        <v>1</v>
      </c>
      <c r="J8" s="7" t="s">
        <v>79</v>
      </c>
      <c r="K8" s="7">
        <v>6</v>
      </c>
      <c r="L8" s="7" t="s">
        <v>80</v>
      </c>
      <c r="M8" s="7" t="str">
        <f>IF(P_5=0,"Нет данных",P_5)</f>
        <v>Нет данных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78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689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690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708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1024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1025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1026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1027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1028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709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710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711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0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2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3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1029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4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1065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715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716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717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718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726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728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735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734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1190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1191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1192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1193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1194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739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740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747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748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749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750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751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752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1066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1067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1068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1069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1070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1071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1072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1073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1074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1075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1076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1077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1078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1079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1080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339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340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341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342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343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344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345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346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347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348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349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350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351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352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353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1081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1082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1083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1084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1085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1086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1087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1088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1089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1090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1091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1092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1093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1094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1095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753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754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755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1198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756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757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758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759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1232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1233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1234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742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743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226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1096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1122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1123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1124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1125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1126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1127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1128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1129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1130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1131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1132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1151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1152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1153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1154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1155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1156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1157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1158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1159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1160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1161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1162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1181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1182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15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1186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1187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1188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1196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1197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36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37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38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1199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1200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1201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1202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52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53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54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55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56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57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58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59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60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61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62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84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85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86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87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88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89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90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96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337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338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1238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1239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1240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1241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1242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1243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1244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1245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1246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1247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1248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1249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1235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1236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1237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1251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1252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1253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1254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1255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1256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1257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1258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1259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1260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1261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1262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1263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1264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1250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1266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1267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1268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1269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1270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1271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1272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1273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1274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1275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1276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1277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1278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1279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1265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1281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1282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1283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1284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1285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1286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1287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1288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1289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1290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1291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1292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1293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1294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1280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1296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1297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1298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1299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1300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1301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1302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1303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1304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1305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1306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381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382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383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1295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4</v>
      </c>
      <c r="F246" s="108"/>
      <c r="G246" s="108"/>
      <c r="H246" s="110">
        <f>SUM(H247:H373)</f>
        <v>4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384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385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386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387</v>
      </c>
      <c r="H250" s="109">
        <f>IF('Раздел 5'!S40=SUM('Раздел 5'!S21:S39),0,1)</f>
        <v>1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388</v>
      </c>
      <c r="H251" s="109">
        <f>IF('Раздел 5'!T40=SUM('Раздел 5'!T21:T39),0,1)</f>
        <v>1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389</v>
      </c>
      <c r="H252" s="109">
        <f>IF('Раздел 5'!U40=SUM('Раздел 5'!U21:U39),0,1)</f>
        <v>1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390</v>
      </c>
      <c r="H253" s="109">
        <f>IF('Раздел 5'!V40=SUM('Раздел 5'!V21:V39),0,1)</f>
        <v>1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391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410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409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408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407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406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405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404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403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402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401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400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399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398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397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396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395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394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393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392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411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412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413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414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415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416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417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418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419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420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421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422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423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424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425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426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427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428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429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430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431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432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433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434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435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436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437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438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439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440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441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1307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1308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1309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1310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1311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1312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1313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1314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1315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1316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1317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1318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1319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1320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1321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1322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1323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1324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1325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1326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1327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1328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1329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1330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1331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1332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1333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1334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1335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1350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1351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1352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1353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1354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1355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1336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1337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1338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1339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1340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1341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1342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1343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1344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1345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1346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1347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1348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1349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1357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1358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1359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1360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1361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1362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1363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1364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1365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1366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1367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1368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1369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1370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1371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1372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1373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1374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442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1356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443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355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356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444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445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446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447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448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1</v>
      </c>
      <c r="F387" s="108"/>
      <c r="G387" s="108"/>
      <c r="H387" s="110">
        <f>SUM(H388:H408)</f>
        <v>1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449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450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451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452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453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454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455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456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691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692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693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694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1555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1556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1557</v>
      </c>
      <c r="H402" s="106">
        <f>IF(OR(AND('Раздел 13'!P46=1,SUM('Раздел 13'!P47:'Раздел 13'!P49)=3),AND('Раздел 13'!P46=0,SUM('Раздел 13'!P47:'Раздел 13'!P49)&lt;3)),0,1)</f>
        <v>1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1558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1559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1560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1561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1562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51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357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358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359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360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361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362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363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364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365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366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367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368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369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370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371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372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373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374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375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376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377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1563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1564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712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696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697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698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699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700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701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702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703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704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705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706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707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713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714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1457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1458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1459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378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379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380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457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458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459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460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461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1166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1167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1168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1169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1170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1171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1172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1173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462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463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464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465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466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467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468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469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1174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1175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761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762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763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764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765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766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767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768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769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770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771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772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773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774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775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776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777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778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779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780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781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782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783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784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785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786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860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861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862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863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864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787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788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789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790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791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792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793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794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795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796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797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798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799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858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859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470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471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472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473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474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475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476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477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478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479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480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481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482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483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484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485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486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487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488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489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490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491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1375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1376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1377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1378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1379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1380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1381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1382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1383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1384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1385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1386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1387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1388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1389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1390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1391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1392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1393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1394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1395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1396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1397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1398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1399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1400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1401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1402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1411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1412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492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493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494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495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496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497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498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499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500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501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502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503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504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505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506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507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865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866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867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868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869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870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871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872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873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874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875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876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877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878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879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880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881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882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883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884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885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1437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1438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1439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1440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e">
        <f>CONCATENATE("Количество ошибок в разделе 20: ",H621)</f>
        <v>#REF!</v>
      </c>
      <c r="F621" s="108"/>
      <c r="G621" s="108"/>
      <c r="H621" s="110" t="e">
        <f>SUM(H622:H677)</f>
        <v>#REF!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886</v>
      </c>
      <c r="H622" s="109">
        <f>IF('Раздел 20'!P35=SUM('Раздел 20'!P21:P34),0,1)</f>
        <v>1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887</v>
      </c>
      <c r="H623" s="109">
        <f>IF('Раздел 20'!Q35=SUM('Раздел 20'!Q21:Q34),0,1)</f>
        <v>1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888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889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890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891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892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893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970</v>
      </c>
      <c r="H630" s="109">
        <f>IF('Раздел 20'!X35=SUM('Раздел 20'!X21:X34),0,1)</f>
        <v>1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971</v>
      </c>
      <c r="H631" s="109">
        <f>IF('Раздел 20'!Y35=SUM('Раздел 20'!Y21:Y34),0,1)</f>
        <v>1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972</v>
      </c>
      <c r="H632" s="109">
        <f>IF('Раздел 20'!Z35=SUM('Раздел 20'!Z21:Z34),0,1)</f>
        <v>1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973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974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975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976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977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978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979</v>
      </c>
      <c r="H639" s="109">
        <f>IF('Раздел 20'!Q28=SUM('Раздел 20'!R27:Y27),0,1)</f>
        <v>1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980</v>
      </c>
      <c r="H640" s="109">
        <f>IF('Раздел 20'!Q29=SUM('Раздел 20'!R28:Y28),0,1)</f>
        <v>1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981</v>
      </c>
      <c r="H641" s="109" t="e">
        <f>IF('Раздел 20'!#REF!=SUM('Раздел 20'!R29:Y29),0,1)</f>
        <v>#REF!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982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983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984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985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986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987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988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989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990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991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992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993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994</v>
      </c>
      <c r="H654" s="109">
        <f>IF('Раздел 20'!Q28&lt;='Раздел 20'!P28,0,1)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995</v>
      </c>
      <c r="H655" s="109">
        <f>IF('Раздел 20'!Q29&lt;='Раздел 20'!P29,0,1)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996</v>
      </c>
      <c r="H656" s="109" t="e">
        <f>IF('Раздел 20'!#REF!&lt;='Раздел 20'!#REF!,0,1)</f>
        <v>#REF!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997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998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999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1000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1001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1002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1030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1031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1032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1033</v>
      </c>
      <c r="H666" s="109">
        <f>IF('Раздел 20'!Z24&lt;='Раздел 20'!P24,0,1)</f>
        <v>1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1034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1035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1036</v>
      </c>
      <c r="H669" s="109">
        <f>IF('Раздел 20'!Z27&lt;='Раздел 20'!P28,0,1)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1037</v>
      </c>
      <c r="H670" s="109">
        <f>IF('Раздел 20'!Z28&lt;='Раздел 20'!P29,0,1)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1038</v>
      </c>
      <c r="H671" s="109" t="e">
        <f>IF('Раздел 20'!Z29&lt;='Раздел 20'!#REF!,0,1)</f>
        <v>#REF!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1039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1040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1041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1042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1043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1044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3</v>
      </c>
      <c r="F678" s="108"/>
      <c r="G678" s="108"/>
      <c r="H678" s="110">
        <f>SUM(H679:H734)</f>
        <v>3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1045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1046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1047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1048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1049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1050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1051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1052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1053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1054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1055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1056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1057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1058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1059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1060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1061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1062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1063</v>
      </c>
      <c r="H697" s="109">
        <f>IF('Раздел 21'!Q28=SUM('Раздел 21'!R28:Y28),0,1)</f>
        <v>1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1064</v>
      </c>
      <c r="H698" s="109">
        <f>IF('Раздел 21'!Q29=SUM('Раздел 21'!R29:Y29),0,1)</f>
        <v>1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1097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1098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1099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1100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1101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1102</v>
      </c>
      <c r="H704" s="109">
        <f>IF('Раздел 21'!Q35=SUM('Раздел 21'!R35:Y35),0,1)</f>
        <v>1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1105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1106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1107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1108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1109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1110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1111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1112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1113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1114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1115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1116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1117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1118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1104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1103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1119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1120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1121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1133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1134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1135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1136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1137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1138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1139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1140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1141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1142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1143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1144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1145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744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1146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1147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745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1148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1149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746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48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49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50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45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46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47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39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40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41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42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43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44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e">
        <f>CONCATENATE("Межраздельный контроль - количество ошибок: ",H757)</f>
        <v>#REF!</v>
      </c>
      <c r="F757" s="108"/>
      <c r="G757" s="108"/>
      <c r="H757" s="110" t="e">
        <f>SUM(H758:H853)</f>
        <v>#REF!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1150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1163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1164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1165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5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6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7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8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9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10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11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1176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1177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1178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1179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1180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27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28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29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30</v>
      </c>
      <c r="H777" s="109">
        <f>IF('Раздел 5'!S40=SUM('Раздел 4'!Q22:Q23),0,1)</f>
        <v>1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31</v>
      </c>
      <c r="H778" s="109">
        <f>IF('Раздел 5'!T40='Раздел 4'!Q31,0,1)</f>
        <v>1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32</v>
      </c>
      <c r="H779" s="109">
        <f>IF('Раздел 5'!U40=SUM('Раздел 4'!Q32:Q34),0,1)</f>
        <v>1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1203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1204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1205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1206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1207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1208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1209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1210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1217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1218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1219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1220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1221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1222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1223</v>
      </c>
      <c r="H794" s="109">
        <f>IF('Раздел 20'!P28=SUM('Раздел 4'!V27,'Раздел 4'!X27,'Раздел 4'!Z27,'Раздел 4'!AB27,'Раздел 4'!AD27,'Раздел 4'!AF27,'Раздел 4'!AH27,'Раздел 4'!AJ27),0,1)</f>
        <v>1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1224</v>
      </c>
      <c r="H795" s="109">
        <f>IF('Раздел 20'!P29=SUM('Раздел 4'!V28,'Раздел 4'!X28,'Раздел 4'!Z28,'Раздел 4'!AB28,'Раздел 4'!AD28,'Раздел 4'!AF28,'Раздел 4'!AH28,'Раздел 4'!AJ28),0,1)</f>
        <v>1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1225</v>
      </c>
      <c r="H796" s="109" t="e">
        <f>IF('Раздел 20'!#REF!=SUM('Раздел 4'!V29,'Раздел 4'!X29,'Раздел 4'!Z29,'Раздел 4'!AB29,'Раздел 4'!AD29,'Раздел 4'!AF29,'Раздел 4'!AH29,'Раздел 4'!AJ29),0,1)</f>
        <v>#REF!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1226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1227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1228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1229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1230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1231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1211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1212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1213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1214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1215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1216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736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737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738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34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35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741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1413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1414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1415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1416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1417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1418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1419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1420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1421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1422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1423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1424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1425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1426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1427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1428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1429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1430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1431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1432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1433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1434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1435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1436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654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655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656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657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658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659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660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661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662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663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664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665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666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667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668</v>
      </c>
      <c r="H853" s="109">
        <f>IF('Раздел 21'!P35='Раздел 4'!Q35,0,1)</f>
        <v>0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63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97</v>
      </c>
      <c r="B2" s="118" t="s">
        <v>557</v>
      </c>
      <c r="C2" s="118" t="s">
        <v>98</v>
      </c>
    </row>
    <row r="3" spans="1:3" ht="12.75">
      <c r="A3" s="118" t="s">
        <v>99</v>
      </c>
      <c r="B3" s="118" t="s">
        <v>558</v>
      </c>
      <c r="C3" s="118" t="s">
        <v>100</v>
      </c>
    </row>
    <row r="4" spans="1:3" ht="12.75">
      <c r="A4" s="118" t="s">
        <v>101</v>
      </c>
      <c r="B4" s="118" t="s">
        <v>559</v>
      </c>
      <c r="C4" s="118" t="s">
        <v>102</v>
      </c>
    </row>
    <row r="5" spans="1:3" ht="12.75">
      <c r="A5" s="118" t="s">
        <v>103</v>
      </c>
      <c r="B5" s="118" t="s">
        <v>560</v>
      </c>
      <c r="C5" s="118" t="s">
        <v>104</v>
      </c>
    </row>
    <row r="6" spans="1:3" ht="12.75">
      <c r="A6" s="118" t="s">
        <v>105</v>
      </c>
      <c r="B6" s="118" t="s">
        <v>561</v>
      </c>
      <c r="C6" s="118" t="s">
        <v>106</v>
      </c>
    </row>
    <row r="7" spans="1:3" ht="12.75">
      <c r="A7" s="118" t="s">
        <v>107</v>
      </c>
      <c r="B7" s="118" t="s">
        <v>562</v>
      </c>
      <c r="C7" s="118" t="s">
        <v>108</v>
      </c>
    </row>
    <row r="8" spans="1:3" ht="12.75">
      <c r="A8" s="118" t="s">
        <v>109</v>
      </c>
      <c r="B8" s="118" t="s">
        <v>563</v>
      </c>
      <c r="C8" s="118" t="s">
        <v>111</v>
      </c>
    </row>
    <row r="9" spans="1:3" ht="12.75">
      <c r="A9" s="118" t="s">
        <v>112</v>
      </c>
      <c r="B9" s="118" t="s">
        <v>564</v>
      </c>
      <c r="C9" s="118" t="s">
        <v>114</v>
      </c>
    </row>
    <row r="10" spans="1:3" ht="12.75">
      <c r="A10" s="118" t="s">
        <v>115</v>
      </c>
      <c r="B10" s="118" t="s">
        <v>565</v>
      </c>
      <c r="C10" s="118" t="s">
        <v>117</v>
      </c>
    </row>
    <row r="11" spans="1:3" ht="12.75">
      <c r="A11" s="118" t="s">
        <v>118</v>
      </c>
      <c r="B11" s="118" t="s">
        <v>110</v>
      </c>
      <c r="C11" s="118" t="s">
        <v>120</v>
      </c>
    </row>
    <row r="12" spans="1:3" ht="12.75">
      <c r="A12" s="118" t="s">
        <v>121</v>
      </c>
      <c r="B12" s="118" t="s">
        <v>113</v>
      </c>
      <c r="C12" s="118" t="s">
        <v>123</v>
      </c>
    </row>
    <row r="13" spans="1:3" ht="12.75">
      <c r="A13" s="118" t="s">
        <v>124</v>
      </c>
      <c r="B13" s="118" t="s">
        <v>116</v>
      </c>
      <c r="C13" s="118" t="s">
        <v>126</v>
      </c>
    </row>
    <row r="14" spans="1:3" ht="12.75">
      <c r="A14" s="118" t="s">
        <v>127</v>
      </c>
      <c r="B14" s="118" t="s">
        <v>119</v>
      </c>
      <c r="C14" s="118" t="s">
        <v>129</v>
      </c>
    </row>
    <row r="15" spans="1:3" ht="12.75">
      <c r="A15" s="118" t="s">
        <v>130</v>
      </c>
      <c r="B15" s="118" t="s">
        <v>122</v>
      </c>
      <c r="C15" s="118" t="s">
        <v>132</v>
      </c>
    </row>
    <row r="16" spans="1:3" ht="12.75">
      <c r="A16" s="118" t="s">
        <v>134</v>
      </c>
      <c r="B16" s="118" t="s">
        <v>133</v>
      </c>
      <c r="C16" s="118" t="s">
        <v>136</v>
      </c>
    </row>
    <row r="17" spans="1:3" ht="12.75">
      <c r="A17" s="118" t="s">
        <v>137</v>
      </c>
      <c r="B17" s="118" t="s">
        <v>125</v>
      </c>
      <c r="C17" s="118" t="s">
        <v>139</v>
      </c>
    </row>
    <row r="18" spans="1:3" ht="12.75">
      <c r="A18" s="118" t="s">
        <v>140</v>
      </c>
      <c r="B18" s="118" t="s">
        <v>128</v>
      </c>
      <c r="C18" s="118" t="s">
        <v>142</v>
      </c>
    </row>
    <row r="19" spans="1:3" ht="12.75">
      <c r="A19" s="118" t="s">
        <v>143</v>
      </c>
      <c r="B19" s="118" t="s">
        <v>131</v>
      </c>
      <c r="C19" s="118" t="s">
        <v>145</v>
      </c>
    </row>
    <row r="20" spans="1:3" ht="12.75">
      <c r="A20" s="118" t="s">
        <v>146</v>
      </c>
      <c r="B20" s="118" t="s">
        <v>135</v>
      </c>
      <c r="C20" s="118" t="s">
        <v>148</v>
      </c>
    </row>
    <row r="21" spans="1:3" ht="12.75">
      <c r="A21" s="118" t="s">
        <v>149</v>
      </c>
      <c r="B21" s="118" t="s">
        <v>141</v>
      </c>
      <c r="C21" s="118" t="s">
        <v>151</v>
      </c>
    </row>
    <row r="22" spans="1:3" ht="12.75">
      <c r="A22" s="118" t="s">
        <v>152</v>
      </c>
      <c r="B22" s="118" t="s">
        <v>138</v>
      </c>
      <c r="C22" s="118" t="s">
        <v>154</v>
      </c>
    </row>
    <row r="23" spans="1:3" ht="12.75">
      <c r="A23" s="118" t="s">
        <v>155</v>
      </c>
      <c r="B23" s="118" t="s">
        <v>150</v>
      </c>
      <c r="C23" s="118" t="s">
        <v>157</v>
      </c>
    </row>
    <row r="24" spans="1:3" ht="12.75">
      <c r="A24" s="118" t="s">
        <v>158</v>
      </c>
      <c r="B24" s="118" t="s">
        <v>144</v>
      </c>
      <c r="C24" s="118" t="s">
        <v>160</v>
      </c>
    </row>
    <row r="25" spans="1:3" ht="12.75">
      <c r="A25" s="118" t="s">
        <v>161</v>
      </c>
      <c r="B25" s="118" t="s">
        <v>147</v>
      </c>
      <c r="C25" s="118" t="s">
        <v>163</v>
      </c>
    </row>
    <row r="26" spans="1:3" ht="12.75">
      <c r="A26" s="118" t="s">
        <v>164</v>
      </c>
      <c r="B26" s="118" t="s">
        <v>153</v>
      </c>
      <c r="C26" s="118" t="s">
        <v>166</v>
      </c>
    </row>
    <row r="27" spans="1:3" ht="12.75">
      <c r="A27" s="118" t="s">
        <v>167</v>
      </c>
      <c r="B27" s="118" t="s">
        <v>156</v>
      </c>
      <c r="C27" s="118" t="s">
        <v>169</v>
      </c>
    </row>
    <row r="28" spans="1:3" ht="12.75">
      <c r="A28" s="118" t="s">
        <v>170</v>
      </c>
      <c r="B28" s="118" t="s">
        <v>159</v>
      </c>
      <c r="C28" s="118" t="s">
        <v>172</v>
      </c>
    </row>
    <row r="29" spans="1:3" ht="12.75">
      <c r="A29" s="118" t="s">
        <v>174</v>
      </c>
      <c r="B29" s="118" t="s">
        <v>173</v>
      </c>
      <c r="C29" s="118" t="s">
        <v>176</v>
      </c>
    </row>
    <row r="30" spans="1:3" ht="12.75">
      <c r="A30" s="118" t="s">
        <v>177</v>
      </c>
      <c r="B30" s="118" t="s">
        <v>162</v>
      </c>
      <c r="C30" s="118" t="s">
        <v>179</v>
      </c>
    </row>
    <row r="31" spans="1:3" ht="12.75">
      <c r="A31" s="118" t="s">
        <v>180</v>
      </c>
      <c r="B31" s="118" t="s">
        <v>165</v>
      </c>
      <c r="C31" s="118" t="s">
        <v>182</v>
      </c>
    </row>
    <row r="32" spans="1:3" ht="12.75">
      <c r="A32" s="118" t="s">
        <v>183</v>
      </c>
      <c r="B32" s="118" t="s">
        <v>168</v>
      </c>
      <c r="C32" s="118" t="s">
        <v>185</v>
      </c>
    </row>
    <row r="33" spans="1:3" ht="12.75">
      <c r="A33" s="118" t="s">
        <v>186</v>
      </c>
      <c r="B33" s="118" t="s">
        <v>171</v>
      </c>
      <c r="C33" s="118" t="s">
        <v>188</v>
      </c>
    </row>
    <row r="34" spans="1:3" ht="12.75">
      <c r="A34" s="118" t="s">
        <v>189</v>
      </c>
      <c r="B34" s="118" t="s">
        <v>175</v>
      </c>
      <c r="C34" s="118" t="s">
        <v>191</v>
      </c>
    </row>
    <row r="35" spans="1:3" ht="12.75">
      <c r="A35" s="118" t="s">
        <v>192</v>
      </c>
      <c r="B35" s="118" t="s">
        <v>178</v>
      </c>
      <c r="C35" s="118" t="s">
        <v>194</v>
      </c>
    </row>
    <row r="36" spans="1:3" ht="12.75">
      <c r="A36" s="118" t="s">
        <v>195</v>
      </c>
      <c r="B36" s="118" t="s">
        <v>181</v>
      </c>
      <c r="C36" s="118" t="s">
        <v>197</v>
      </c>
    </row>
    <row r="37" spans="1:3" ht="12.75">
      <c r="A37" s="118" t="s">
        <v>198</v>
      </c>
      <c r="B37" s="118" t="s">
        <v>187</v>
      </c>
      <c r="C37" s="118" t="s">
        <v>200</v>
      </c>
    </row>
    <row r="38" spans="1:3" ht="12.75">
      <c r="A38" s="118" t="s">
        <v>201</v>
      </c>
      <c r="B38" s="118" t="s">
        <v>184</v>
      </c>
      <c r="C38" s="118" t="s">
        <v>203</v>
      </c>
    </row>
    <row r="39" spans="1:3" ht="12.75">
      <c r="A39" s="118" t="s">
        <v>204</v>
      </c>
      <c r="B39" s="118" t="s">
        <v>190</v>
      </c>
      <c r="C39" s="118" t="s">
        <v>206</v>
      </c>
    </row>
    <row r="40" spans="1:3" ht="12.75">
      <c r="A40" s="118" t="s">
        <v>207</v>
      </c>
      <c r="B40" s="118" t="s">
        <v>205</v>
      </c>
      <c r="C40" s="118" t="s">
        <v>209</v>
      </c>
    </row>
    <row r="41" spans="1:3" ht="12.75">
      <c r="A41" s="118" t="s">
        <v>210</v>
      </c>
      <c r="B41" s="118" t="s">
        <v>193</v>
      </c>
      <c r="C41" s="118" t="s">
        <v>212</v>
      </c>
    </row>
    <row r="42" spans="1:3" ht="12.75">
      <c r="A42" s="118" t="s">
        <v>213</v>
      </c>
      <c r="B42" s="118" t="s">
        <v>196</v>
      </c>
      <c r="C42" s="118" t="s">
        <v>215</v>
      </c>
    </row>
    <row r="43" spans="1:3" ht="12.75">
      <c r="A43" s="118" t="s">
        <v>216</v>
      </c>
      <c r="B43" s="118" t="s">
        <v>199</v>
      </c>
      <c r="C43" s="118" t="s">
        <v>218</v>
      </c>
    </row>
    <row r="44" spans="1:3" ht="12.75">
      <c r="A44" s="118" t="s">
        <v>219</v>
      </c>
      <c r="B44" s="118" t="s">
        <v>202</v>
      </c>
      <c r="C44" s="118" t="s">
        <v>221</v>
      </c>
    </row>
    <row r="45" spans="1:3" ht="12.75">
      <c r="A45" s="118" t="s">
        <v>222</v>
      </c>
      <c r="B45" s="118" t="s">
        <v>208</v>
      </c>
      <c r="C45" s="118" t="s">
        <v>224</v>
      </c>
    </row>
    <row r="46" spans="1:3" ht="12.75">
      <c r="A46" s="118" t="s">
        <v>227</v>
      </c>
      <c r="B46" s="118" t="s">
        <v>225</v>
      </c>
      <c r="C46" s="118" t="s">
        <v>229</v>
      </c>
    </row>
    <row r="47" spans="1:3" ht="12.75">
      <c r="A47" s="118" t="s">
        <v>230</v>
      </c>
      <c r="B47" s="118" t="s">
        <v>217</v>
      </c>
      <c r="C47" s="118" t="s">
        <v>232</v>
      </c>
    </row>
    <row r="48" spans="1:3" ht="12.75">
      <c r="A48" s="118" t="s">
        <v>233</v>
      </c>
      <c r="B48" s="118" t="s">
        <v>211</v>
      </c>
      <c r="C48" s="118" t="s">
        <v>235</v>
      </c>
    </row>
    <row r="49" spans="1:3" ht="12.75">
      <c r="A49" s="118" t="s">
        <v>236</v>
      </c>
      <c r="B49" s="118" t="s">
        <v>223</v>
      </c>
      <c r="C49" s="118" t="s">
        <v>238</v>
      </c>
    </row>
    <row r="50" spans="1:3" ht="12.75">
      <c r="A50" s="118" t="s">
        <v>239</v>
      </c>
      <c r="B50" s="118" t="s">
        <v>220</v>
      </c>
      <c r="C50" s="118" t="s">
        <v>241</v>
      </c>
    </row>
    <row r="51" spans="1:3" ht="12.75">
      <c r="A51" s="118" t="s">
        <v>242</v>
      </c>
      <c r="B51" s="118" t="s">
        <v>214</v>
      </c>
      <c r="C51" s="118" t="s">
        <v>244</v>
      </c>
    </row>
    <row r="52" spans="1:3" ht="12.75">
      <c r="A52" s="118" t="s">
        <v>246</v>
      </c>
      <c r="B52" s="118" t="s">
        <v>245</v>
      </c>
      <c r="C52" s="118" t="s">
        <v>248</v>
      </c>
    </row>
    <row r="53" spans="1:3" ht="12.75">
      <c r="A53" s="118" t="s">
        <v>249</v>
      </c>
      <c r="B53" s="118" t="s">
        <v>228</v>
      </c>
      <c r="C53" s="118" t="s">
        <v>251</v>
      </c>
    </row>
    <row r="54" spans="1:3" ht="12.75">
      <c r="A54" s="118" t="s">
        <v>252</v>
      </c>
      <c r="B54" s="118" t="s">
        <v>231</v>
      </c>
      <c r="C54" s="118" t="s">
        <v>254</v>
      </c>
    </row>
    <row r="55" spans="1:3" ht="12.75">
      <c r="A55" s="118" t="s">
        <v>255</v>
      </c>
      <c r="B55" s="118" t="s">
        <v>234</v>
      </c>
      <c r="C55" s="118" t="s">
        <v>257</v>
      </c>
    </row>
    <row r="56" spans="1:3" ht="12.75">
      <c r="A56" s="118" t="s">
        <v>259</v>
      </c>
      <c r="B56" s="118" t="s">
        <v>258</v>
      </c>
      <c r="C56" s="118" t="s">
        <v>261</v>
      </c>
    </row>
    <row r="57" spans="1:3" ht="12.75">
      <c r="A57" s="118" t="s">
        <v>262</v>
      </c>
      <c r="B57" s="118" t="s">
        <v>237</v>
      </c>
      <c r="C57" s="118" t="s">
        <v>264</v>
      </c>
    </row>
    <row r="58" spans="1:3" ht="12.75">
      <c r="A58" s="118" t="s">
        <v>265</v>
      </c>
      <c r="B58" s="118" t="s">
        <v>240</v>
      </c>
      <c r="C58" s="118" t="s">
        <v>267</v>
      </c>
    </row>
    <row r="59" spans="1:3" ht="12.75">
      <c r="A59" s="118" t="s">
        <v>268</v>
      </c>
      <c r="B59" s="118" t="s">
        <v>243</v>
      </c>
      <c r="C59" s="118" t="s">
        <v>270</v>
      </c>
    </row>
    <row r="60" spans="1:3" ht="12.75">
      <c r="A60" s="118" t="s">
        <v>271</v>
      </c>
      <c r="B60" s="118" t="s">
        <v>247</v>
      </c>
      <c r="C60" s="118" t="s">
        <v>273</v>
      </c>
    </row>
    <row r="61" spans="1:3" ht="12.75">
      <c r="A61" s="118" t="s">
        <v>274</v>
      </c>
      <c r="B61" s="118" t="s">
        <v>250</v>
      </c>
      <c r="C61" s="118" t="s">
        <v>276</v>
      </c>
    </row>
    <row r="62" spans="1:3" ht="12.75">
      <c r="A62" s="118" t="s">
        <v>277</v>
      </c>
      <c r="B62" s="118" t="s">
        <v>253</v>
      </c>
      <c r="C62" s="118" t="s">
        <v>279</v>
      </c>
    </row>
    <row r="63" spans="1:3" ht="12.75">
      <c r="A63" s="118" t="s">
        <v>280</v>
      </c>
      <c r="B63" s="118" t="s">
        <v>256</v>
      </c>
      <c r="C63" s="118" t="s">
        <v>282</v>
      </c>
    </row>
    <row r="64" spans="1:3" ht="12.75">
      <c r="A64" s="118" t="s">
        <v>283</v>
      </c>
      <c r="B64" s="118" t="s">
        <v>260</v>
      </c>
      <c r="C64" s="118" t="s">
        <v>285</v>
      </c>
    </row>
    <row r="65" spans="1:3" ht="12.75">
      <c r="A65" s="118" t="s">
        <v>286</v>
      </c>
      <c r="B65" s="118" t="s">
        <v>263</v>
      </c>
      <c r="C65" s="118" t="s">
        <v>288</v>
      </c>
    </row>
    <row r="66" spans="1:3" ht="12.75">
      <c r="A66" s="118" t="s">
        <v>289</v>
      </c>
      <c r="B66" s="118" t="s">
        <v>266</v>
      </c>
      <c r="C66" s="118" t="s">
        <v>291</v>
      </c>
    </row>
    <row r="67" spans="1:3" ht="12.75">
      <c r="A67" s="118" t="s">
        <v>292</v>
      </c>
      <c r="B67" s="118" t="s">
        <v>269</v>
      </c>
      <c r="C67" s="118" t="s">
        <v>294</v>
      </c>
    </row>
    <row r="68" spans="1:3" ht="12.75">
      <c r="A68" s="118" t="s">
        <v>296</v>
      </c>
      <c r="B68" s="118" t="s">
        <v>295</v>
      </c>
      <c r="C68" s="118" t="s">
        <v>298</v>
      </c>
    </row>
    <row r="69" spans="1:3" ht="12.75">
      <c r="A69" s="118" t="s">
        <v>299</v>
      </c>
      <c r="B69" s="118" t="s">
        <v>272</v>
      </c>
      <c r="C69" s="118" t="s">
        <v>301</v>
      </c>
    </row>
    <row r="70" spans="1:3" ht="12.75">
      <c r="A70" s="118" t="s">
        <v>303</v>
      </c>
      <c r="B70" s="118" t="s">
        <v>302</v>
      </c>
      <c r="C70" s="118" t="s">
        <v>305</v>
      </c>
    </row>
    <row r="71" spans="1:3" ht="12.75">
      <c r="A71" s="118" t="s">
        <v>306</v>
      </c>
      <c r="B71" s="118" t="s">
        <v>281</v>
      </c>
      <c r="C71" s="118" t="s">
        <v>307</v>
      </c>
    </row>
    <row r="72" spans="1:3" ht="12.75">
      <c r="A72" s="118" t="s">
        <v>308</v>
      </c>
      <c r="B72" s="118" t="s">
        <v>275</v>
      </c>
      <c r="C72" s="118" t="s">
        <v>309</v>
      </c>
    </row>
    <row r="73" spans="1:3" ht="12.75">
      <c r="A73" s="118" t="s">
        <v>310</v>
      </c>
      <c r="B73" s="118" t="s">
        <v>278</v>
      </c>
      <c r="C73" s="118" t="s">
        <v>311</v>
      </c>
    </row>
    <row r="74" spans="1:3" ht="12.75">
      <c r="A74" s="118" t="s">
        <v>313</v>
      </c>
      <c r="B74" s="118" t="s">
        <v>312</v>
      </c>
      <c r="C74" s="118" t="s">
        <v>314</v>
      </c>
    </row>
    <row r="75" spans="1:3" ht="12.75">
      <c r="A75" s="118" t="s">
        <v>315</v>
      </c>
      <c r="B75" s="118" t="s">
        <v>287</v>
      </c>
      <c r="C75" s="118" t="s">
        <v>316</v>
      </c>
    </row>
    <row r="76" spans="1:3" ht="12.75">
      <c r="A76" s="118" t="s">
        <v>317</v>
      </c>
      <c r="B76" s="118" t="s">
        <v>284</v>
      </c>
      <c r="C76" s="118" t="s">
        <v>318</v>
      </c>
    </row>
    <row r="77" spans="1:3" ht="12.75">
      <c r="A77" s="118" t="s">
        <v>319</v>
      </c>
      <c r="B77" s="118" t="s">
        <v>290</v>
      </c>
      <c r="C77" s="118" t="s">
        <v>320</v>
      </c>
    </row>
    <row r="78" spans="1:3" ht="12.75">
      <c r="A78" s="118" t="s">
        <v>321</v>
      </c>
      <c r="B78" s="118" t="s">
        <v>293</v>
      </c>
      <c r="C78" s="118" t="s">
        <v>322</v>
      </c>
    </row>
    <row r="79" spans="1:3" ht="12.75">
      <c r="A79" s="118" t="s">
        <v>324</v>
      </c>
      <c r="B79" s="118" t="s">
        <v>323</v>
      </c>
      <c r="C79" s="118" t="s">
        <v>325</v>
      </c>
    </row>
    <row r="80" spans="1:3" ht="12.75">
      <c r="A80" s="118" t="s">
        <v>326</v>
      </c>
      <c r="B80" s="118" t="s">
        <v>304</v>
      </c>
      <c r="C80" s="118" t="s">
        <v>327</v>
      </c>
    </row>
    <row r="81" spans="1:3" ht="12.75">
      <c r="A81" s="118" t="s">
        <v>328</v>
      </c>
      <c r="B81" s="118" t="s">
        <v>297</v>
      </c>
      <c r="C81" s="118" t="s">
        <v>329</v>
      </c>
    </row>
    <row r="82" spans="1:3" ht="12.75">
      <c r="A82" s="118" t="s">
        <v>331</v>
      </c>
      <c r="B82" s="118" t="s">
        <v>330</v>
      </c>
      <c r="C82" s="118" t="s">
        <v>332</v>
      </c>
    </row>
    <row r="83" spans="1:3" ht="12.75">
      <c r="A83" s="118" t="s">
        <v>333</v>
      </c>
      <c r="B83" s="118" t="s">
        <v>300</v>
      </c>
      <c r="C83" s="118" t="s">
        <v>334</v>
      </c>
    </row>
    <row r="84" spans="1:3" ht="12.75">
      <c r="A84" s="118" t="s">
        <v>628</v>
      </c>
      <c r="B84" s="118" t="s">
        <v>626</v>
      </c>
      <c r="C84" s="118" t="s">
        <v>625</v>
      </c>
    </row>
    <row r="85" spans="1:2" ht="12.75">
      <c r="A85" s="118" t="s">
        <v>629</v>
      </c>
      <c r="B85" s="118" t="s">
        <v>627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17">
      <selection activeCell="P45" sqref="P45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1183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613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1460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648</v>
      </c>
      <c r="P19" s="32" t="s">
        <v>1504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1484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557</v>
      </c>
      <c r="P21" s="36"/>
    </row>
    <row r="22" spans="1:16" ht="15.75">
      <c r="A22" s="4" t="s">
        <v>1485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558</v>
      </c>
      <c r="P22" s="36">
        <v>16</v>
      </c>
    </row>
    <row r="23" spans="1:16" ht="15.75">
      <c r="A23" s="4" t="s">
        <v>1486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559</v>
      </c>
      <c r="P23" s="36">
        <v>11</v>
      </c>
    </row>
    <row r="24" spans="1:16" ht="15.75">
      <c r="A24" s="8" t="s">
        <v>896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560</v>
      </c>
      <c r="P24" s="36">
        <v>11</v>
      </c>
    </row>
    <row r="25" spans="1:16" ht="15.75">
      <c r="A25" s="4" t="s">
        <v>1487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561</v>
      </c>
      <c r="P25" s="36">
        <v>8</v>
      </c>
    </row>
    <row r="26" spans="1:16" ht="15.75">
      <c r="A26" s="4" t="s">
        <v>1488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562</v>
      </c>
      <c r="P26" s="36">
        <v>21</v>
      </c>
    </row>
    <row r="27" spans="1:16" ht="15.75">
      <c r="A27" s="4" t="s">
        <v>1489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563</v>
      </c>
      <c r="P27" s="36">
        <v>21</v>
      </c>
    </row>
    <row r="28" spans="1:16" ht="15.75">
      <c r="A28" s="4" t="s">
        <v>1490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564</v>
      </c>
      <c r="P28" s="36">
        <v>20</v>
      </c>
    </row>
    <row r="29" spans="1:16" ht="15.75">
      <c r="A29" s="4" t="s">
        <v>1491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565</v>
      </c>
      <c r="P29" s="36">
        <v>21</v>
      </c>
    </row>
    <row r="30" spans="1:16" ht="15.75">
      <c r="A30" s="4" t="s">
        <v>1492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27</v>
      </c>
    </row>
    <row r="31" spans="1:16" ht="15.75">
      <c r="A31" s="4" t="s">
        <v>1493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11</v>
      </c>
    </row>
    <row r="32" spans="1:16" ht="15.75">
      <c r="A32" s="4" t="s">
        <v>1494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7</v>
      </c>
    </row>
    <row r="33" spans="1:16" ht="15.75">
      <c r="A33" s="4" t="s">
        <v>1495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/>
    </row>
    <row r="34" spans="1:16" ht="15.75">
      <c r="A34" s="89" t="s">
        <v>1496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/>
    </row>
    <row r="35" spans="1:16" ht="15.75">
      <c r="A35" s="4" t="s">
        <v>1497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/>
    </row>
    <row r="36" spans="1:16" ht="15.75">
      <c r="A36" s="4" t="s">
        <v>1498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/>
    </row>
    <row r="37" spans="1:16" ht="15.75">
      <c r="A37" s="4" t="s">
        <v>1465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/>
    </row>
    <row r="38" spans="1:16" ht="15.75" customHeight="1">
      <c r="A38" s="4" t="s">
        <v>1499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/>
    </row>
    <row r="39" spans="1:16" ht="15.75" customHeight="1">
      <c r="A39" s="4" t="s">
        <v>1500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/>
    </row>
    <row r="40" spans="1:16" ht="15.75">
      <c r="A40" s="4" t="s">
        <v>1501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7</v>
      </c>
    </row>
    <row r="41" spans="1:16" ht="25.5">
      <c r="A41" s="42" t="s">
        <v>827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7</v>
      </c>
    </row>
    <row r="42" spans="1:16" ht="25.5">
      <c r="A42" s="42" t="s">
        <v>828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7</v>
      </c>
    </row>
    <row r="43" spans="1:16" ht="15.75">
      <c r="A43" s="42" t="s">
        <v>829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7</v>
      </c>
    </row>
    <row r="44" spans="1:16" ht="15.75">
      <c r="A44" s="42" t="s">
        <v>1502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7</v>
      </c>
    </row>
    <row r="45" spans="1:16" ht="15.75">
      <c r="A45" s="42" t="s">
        <v>830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7</v>
      </c>
    </row>
    <row r="46" spans="1:16" ht="25.5">
      <c r="A46" s="42" t="s">
        <v>854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1</v>
      </c>
    </row>
    <row r="47" spans="1:16" ht="15.75">
      <c r="A47" s="131" t="s">
        <v>855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/>
    </row>
    <row r="48" spans="1:16" ht="15.75">
      <c r="A48" s="73" t="s">
        <v>856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/>
    </row>
    <row r="49" spans="1:16" ht="15.75">
      <c r="A49" s="73" t="s">
        <v>857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/>
    </row>
    <row r="50" spans="1:16" ht="15.75">
      <c r="A50" s="73" t="s">
        <v>894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/>
    </row>
    <row r="51" spans="1:16" ht="15.75">
      <c r="A51" s="73" t="s">
        <v>895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/>
    </row>
    <row r="53" spans="1:16" ht="12.75">
      <c r="A53" s="255" t="s">
        <v>844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834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614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1460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648</v>
      </c>
      <c r="P19" s="6" t="s">
        <v>832</v>
      </c>
      <c r="Q19" s="6" t="s">
        <v>833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91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4</v>
      </c>
      <c r="Q21" s="36"/>
    </row>
    <row r="22" spans="1:17" ht="15.75">
      <c r="A22" s="8" t="s">
        <v>92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5</v>
      </c>
      <c r="Q22" s="36"/>
    </row>
    <row r="23" spans="1:17" ht="15.75">
      <c r="A23" s="8" t="s">
        <v>93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2</v>
      </c>
      <c r="Q23" s="36"/>
    </row>
    <row r="24" spans="1:17" ht="15.75">
      <c r="A24" s="8" t="s">
        <v>94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11</v>
      </c>
      <c r="Q24" s="36"/>
    </row>
    <row r="25" spans="1:17" ht="26.25">
      <c r="A25" s="8" t="s">
        <v>831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5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41">
      <selection activeCell="P48" sqref="P48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605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2" t="s">
        <v>647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ht="28.5" customHeight="1">
      <c r="A17" s="245" t="s">
        <v>1466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648</v>
      </c>
      <c r="P17" s="264" t="s">
        <v>1467</v>
      </c>
      <c r="Q17" s="264" t="s">
        <v>1505</v>
      </c>
      <c r="R17" s="245" t="s">
        <v>1525</v>
      </c>
      <c r="S17" s="245"/>
      <c r="T17" s="245"/>
      <c r="U17" s="265" t="s">
        <v>807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</row>
    <row r="18" spans="1:36" ht="39.75" customHeight="1">
      <c r="A18" s="2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64"/>
      <c r="Q18" s="264"/>
      <c r="R18" s="258" t="s">
        <v>1468</v>
      </c>
      <c r="S18" s="258" t="s">
        <v>1403</v>
      </c>
      <c r="T18" s="258" t="s">
        <v>904</v>
      </c>
      <c r="U18" s="260" t="s">
        <v>901</v>
      </c>
      <c r="V18" s="261"/>
      <c r="W18" s="260" t="s">
        <v>902</v>
      </c>
      <c r="X18" s="261"/>
      <c r="Y18" s="260" t="s">
        <v>906</v>
      </c>
      <c r="Z18" s="261"/>
      <c r="AA18" s="260" t="s">
        <v>907</v>
      </c>
      <c r="AB18" s="261"/>
      <c r="AC18" s="260" t="s">
        <v>908</v>
      </c>
      <c r="AD18" s="261"/>
      <c r="AE18" s="260" t="s">
        <v>909</v>
      </c>
      <c r="AF18" s="261"/>
      <c r="AG18" s="260" t="s">
        <v>1533</v>
      </c>
      <c r="AH18" s="261"/>
      <c r="AI18" s="260" t="s">
        <v>1534</v>
      </c>
      <c r="AJ18" s="261"/>
    </row>
    <row r="19" spans="1:36" ht="60">
      <c r="A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264"/>
      <c r="Q19" s="264"/>
      <c r="R19" s="259"/>
      <c r="S19" s="259"/>
      <c r="T19" s="259"/>
      <c r="U19" s="30" t="s">
        <v>903</v>
      </c>
      <c r="V19" s="30" t="s">
        <v>905</v>
      </c>
      <c r="W19" s="30" t="s">
        <v>903</v>
      </c>
      <c r="X19" s="30" t="s">
        <v>905</v>
      </c>
      <c r="Y19" s="30" t="s">
        <v>903</v>
      </c>
      <c r="Z19" s="30" t="s">
        <v>905</v>
      </c>
      <c r="AA19" s="30" t="s">
        <v>903</v>
      </c>
      <c r="AB19" s="30" t="s">
        <v>905</v>
      </c>
      <c r="AC19" s="30" t="s">
        <v>903</v>
      </c>
      <c r="AD19" s="30" t="s">
        <v>905</v>
      </c>
      <c r="AE19" s="30" t="s">
        <v>903</v>
      </c>
      <c r="AF19" s="30" t="s">
        <v>905</v>
      </c>
      <c r="AG19" s="30" t="s">
        <v>903</v>
      </c>
      <c r="AH19" s="30" t="s">
        <v>905</v>
      </c>
      <c r="AI19" s="30" t="s">
        <v>903</v>
      </c>
      <c r="AJ19" s="30" t="s">
        <v>905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542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/>
      <c r="Q21" s="54"/>
      <c r="R21" s="54"/>
      <c r="S21" s="54"/>
      <c r="T21" s="54"/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897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17</v>
      </c>
      <c r="R22" s="54"/>
      <c r="S22" s="54"/>
      <c r="T22" s="54">
        <v>8</v>
      </c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/>
      <c r="AH22" s="93"/>
      <c r="AI22" s="93"/>
      <c r="AJ22" s="93"/>
    </row>
    <row r="23" spans="1:36" ht="15" customHeight="1">
      <c r="A23" s="14" t="s">
        <v>617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/>
      <c r="Q23" s="54"/>
      <c r="R23" s="54"/>
      <c r="S23" s="54"/>
      <c r="T23" s="54"/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898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1</v>
      </c>
      <c r="Q24" s="54">
        <v>15</v>
      </c>
      <c r="R24" s="54"/>
      <c r="S24" s="54"/>
      <c r="T24" s="54">
        <v>3</v>
      </c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/>
      <c r="AH24" s="93"/>
      <c r="AI24" s="93"/>
      <c r="AJ24" s="93"/>
    </row>
    <row r="25" spans="1:36" ht="15" customHeight="1">
      <c r="A25" s="42" t="s">
        <v>899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11</v>
      </c>
      <c r="R25" s="54"/>
      <c r="S25" s="54"/>
      <c r="T25" s="54">
        <v>8</v>
      </c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/>
      <c r="AH25" s="93"/>
      <c r="AI25" s="93"/>
      <c r="AJ25" s="93"/>
    </row>
    <row r="26" spans="1:36" ht="15" customHeight="1">
      <c r="A26" s="91" t="s">
        <v>543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12</v>
      </c>
      <c r="R26" s="54"/>
      <c r="S26" s="54"/>
      <c r="T26" s="54">
        <v>3</v>
      </c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/>
      <c r="AH26" s="93"/>
      <c r="AI26" s="93"/>
      <c r="AJ26" s="93"/>
    </row>
    <row r="27" spans="1:36" ht="15" customHeight="1">
      <c r="A27" s="4" t="s">
        <v>544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11</v>
      </c>
      <c r="R27" s="54"/>
      <c r="S27" s="54"/>
      <c r="T27" s="54">
        <v>7</v>
      </c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/>
      <c r="AH27" s="93"/>
      <c r="AI27" s="93"/>
      <c r="AJ27" s="93"/>
    </row>
    <row r="28" spans="1:36" ht="15" customHeight="1">
      <c r="A28" s="4" t="s">
        <v>545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21</v>
      </c>
      <c r="R28" s="54"/>
      <c r="S28" s="54"/>
      <c r="T28" s="54">
        <v>9</v>
      </c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/>
      <c r="AH28" s="93"/>
      <c r="AI28" s="93"/>
      <c r="AJ28" s="93"/>
    </row>
    <row r="29" spans="1:36" ht="15" customHeight="1">
      <c r="A29" s="4" t="s">
        <v>546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20</v>
      </c>
      <c r="R29" s="54"/>
      <c r="S29" s="54"/>
      <c r="T29" s="54">
        <v>10</v>
      </c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/>
      <c r="AH29" s="93"/>
      <c r="AI29" s="93"/>
      <c r="AJ29" s="93"/>
    </row>
    <row r="30" spans="1:36" ht="15" customHeight="1">
      <c r="A30" s="4" t="s">
        <v>547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20</v>
      </c>
      <c r="R30" s="54"/>
      <c r="S30" s="54"/>
      <c r="T30" s="54">
        <v>8</v>
      </c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/>
      <c r="AH30" s="93"/>
      <c r="AI30" s="93"/>
      <c r="AJ30" s="93"/>
    </row>
    <row r="31" spans="1:36" ht="15" customHeight="1">
      <c r="A31" s="4" t="s">
        <v>548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21</v>
      </c>
      <c r="R31" s="54"/>
      <c r="S31" s="54"/>
      <c r="T31" s="54">
        <v>11</v>
      </c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/>
      <c r="AH31" s="93"/>
      <c r="AI31" s="93"/>
      <c r="AJ31" s="93"/>
    </row>
    <row r="32" spans="1:36" ht="15" customHeight="1">
      <c r="A32" s="4" t="s">
        <v>549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8</v>
      </c>
      <c r="R32" s="54"/>
      <c r="S32" s="54"/>
      <c r="T32" s="54">
        <v>5</v>
      </c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550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1</v>
      </c>
      <c r="Q33" s="54">
        <v>10</v>
      </c>
      <c r="R33" s="54"/>
      <c r="S33" s="54"/>
      <c r="T33" s="54">
        <v>6</v>
      </c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551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/>
      <c r="Q34" s="54"/>
      <c r="R34" s="54"/>
      <c r="S34" s="54"/>
      <c r="T34" s="54"/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900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11</v>
      </c>
      <c r="Q35" s="54">
        <v>166</v>
      </c>
      <c r="R35" s="54"/>
      <c r="S35" s="54"/>
      <c r="T35" s="54">
        <v>78</v>
      </c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/>
      <c r="AH35" s="93"/>
      <c r="AI35" s="93"/>
      <c r="AJ35" s="93"/>
    </row>
    <row r="36" spans="1:36" ht="15" customHeight="1">
      <c r="A36" s="4" t="s">
        <v>727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/>
      <c r="Q36" s="5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911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/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910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912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845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/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846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/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847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/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848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/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719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/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849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/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850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/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16</v>
      </c>
      <c r="O47" s="124">
        <v>27</v>
      </c>
      <c r="P47" s="127">
        <v>3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720</v>
      </c>
      <c r="O48" s="124">
        <v>28</v>
      </c>
      <c r="P48" s="127">
        <v>2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21</v>
      </c>
      <c r="O49" s="124">
        <v>29</v>
      </c>
      <c r="P49" s="127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851</v>
      </c>
      <c r="O50" s="124">
        <v>30</v>
      </c>
      <c r="P50" s="127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852</v>
      </c>
      <c r="O51" s="124">
        <v>31</v>
      </c>
      <c r="P51" s="127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63" t="s">
        <v>731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</row>
  </sheetData>
  <sheetProtection password="E2BC" sheet="1" objects="1" scenarios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B20">
      <selection activeCell="Q40" sqref="Q40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914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68" t="s">
        <v>1004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22" ht="12.75">
      <c r="A17" s="257" t="s">
        <v>915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5" t="s">
        <v>1460</v>
      </c>
      <c r="B18" s="245"/>
      <c r="C18" s="245"/>
      <c r="D18" s="245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648</v>
      </c>
      <c r="P18" s="245" t="s">
        <v>1469</v>
      </c>
      <c r="Q18" s="245"/>
      <c r="R18" s="245" t="s">
        <v>969</v>
      </c>
      <c r="S18" s="245"/>
      <c r="T18" s="245"/>
      <c r="U18" s="245"/>
      <c r="V18" s="245"/>
    </row>
    <row r="19" spans="1:22" ht="54.75" customHeight="1">
      <c r="A19" s="245"/>
      <c r="B19" s="245"/>
      <c r="C19" s="245"/>
      <c r="D19" s="245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1470</v>
      </c>
      <c r="Q19" s="6" t="s">
        <v>541</v>
      </c>
      <c r="R19" s="6" t="s">
        <v>916</v>
      </c>
      <c r="S19" s="6" t="s">
        <v>917</v>
      </c>
      <c r="T19" s="6" t="s">
        <v>918</v>
      </c>
      <c r="U19" s="6" t="s">
        <v>919</v>
      </c>
      <c r="V19" s="6" t="s">
        <v>1003</v>
      </c>
    </row>
    <row r="20" spans="1:22" ht="12.75">
      <c r="A20" s="272">
        <v>1</v>
      </c>
      <c r="B20" s="252"/>
      <c r="C20" s="272"/>
      <c r="D20" s="25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920</v>
      </c>
      <c r="C21" s="22"/>
      <c r="D21" s="129" t="s">
        <v>1184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</row>
    <row r="22" spans="1:22" ht="15.75">
      <c r="A22" s="128"/>
      <c r="B22" s="132" t="s">
        <v>922</v>
      </c>
      <c r="C22" s="128"/>
      <c r="D22" s="129" t="s">
        <v>725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16</v>
      </c>
      <c r="Q22" s="36">
        <v>7</v>
      </c>
      <c r="R22" s="36"/>
      <c r="S22" s="36">
        <v>16</v>
      </c>
      <c r="T22" s="36"/>
      <c r="U22" s="36"/>
      <c r="V22" s="36"/>
    </row>
    <row r="23" spans="1:22" ht="15.75">
      <c r="A23" s="128" t="s">
        <v>552</v>
      </c>
      <c r="B23" s="132" t="s">
        <v>924</v>
      </c>
      <c r="C23" s="128"/>
      <c r="D23" s="129" t="s">
        <v>721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16</v>
      </c>
      <c r="Q23" s="36">
        <v>5</v>
      </c>
      <c r="R23" s="36"/>
      <c r="S23" s="36">
        <v>1</v>
      </c>
      <c r="T23" s="36"/>
      <c r="U23" s="36"/>
      <c r="V23" s="36"/>
    </row>
    <row r="24" spans="1:22" ht="15.75">
      <c r="A24" s="128"/>
      <c r="B24" s="132" t="s">
        <v>926</v>
      </c>
      <c r="C24" s="128" t="s">
        <v>927</v>
      </c>
      <c r="D24" s="129" t="s">
        <v>921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11</v>
      </c>
      <c r="Q24" s="36">
        <v>7</v>
      </c>
      <c r="R24" s="36"/>
      <c r="S24" s="36"/>
      <c r="T24" s="36"/>
      <c r="U24" s="36"/>
      <c r="V24" s="36"/>
    </row>
    <row r="25" spans="1:22" ht="15.75">
      <c r="A25" s="128" t="s">
        <v>929</v>
      </c>
      <c r="B25" s="132" t="s">
        <v>930</v>
      </c>
      <c r="C25" s="128" t="s">
        <v>931</v>
      </c>
      <c r="D25" s="129" t="s">
        <v>923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12</v>
      </c>
      <c r="Q25" s="36">
        <v>3</v>
      </c>
      <c r="R25" s="36"/>
      <c r="S25" s="36"/>
      <c r="T25" s="36"/>
      <c r="U25" s="36"/>
      <c r="V25" s="36"/>
    </row>
    <row r="26" spans="1:22" ht="15.75">
      <c r="A26" s="128"/>
      <c r="B26" s="132" t="s">
        <v>933</v>
      </c>
      <c r="C26" s="128" t="s">
        <v>934</v>
      </c>
      <c r="D26" s="129" t="s">
        <v>925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11</v>
      </c>
      <c r="Q26" s="36">
        <v>8</v>
      </c>
      <c r="R26" s="36"/>
      <c r="S26" s="36"/>
      <c r="T26" s="36"/>
      <c r="U26" s="36"/>
      <c r="V26" s="36"/>
    </row>
    <row r="27" spans="1:22" ht="15.75">
      <c r="A27" s="128" t="s">
        <v>936</v>
      </c>
      <c r="B27" s="132" t="s">
        <v>937</v>
      </c>
      <c r="C27" s="128"/>
      <c r="D27" s="129" t="s">
        <v>928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21</v>
      </c>
      <c r="Q27" s="36">
        <v>9</v>
      </c>
      <c r="R27" s="36"/>
      <c r="S27" s="36"/>
      <c r="T27" s="36"/>
      <c r="U27" s="36"/>
      <c r="V27" s="36"/>
    </row>
    <row r="28" spans="1:22" ht="15.75">
      <c r="A28" s="128"/>
      <c r="B28" s="132" t="s">
        <v>939</v>
      </c>
      <c r="C28" s="128"/>
      <c r="D28" s="129" t="s">
        <v>932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20</v>
      </c>
      <c r="Q28" s="36">
        <v>8</v>
      </c>
      <c r="R28" s="36"/>
      <c r="S28" s="36"/>
      <c r="T28" s="36"/>
      <c r="U28" s="36"/>
      <c r="V28" s="36"/>
    </row>
    <row r="29" spans="1:22" ht="15.75">
      <c r="A29" s="128" t="s">
        <v>941</v>
      </c>
      <c r="B29" s="132" t="s">
        <v>942</v>
      </c>
      <c r="C29" s="128" t="s">
        <v>943</v>
      </c>
      <c r="D29" s="129" t="s">
        <v>935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25</v>
      </c>
      <c r="Q29" s="36">
        <v>12</v>
      </c>
      <c r="R29" s="36"/>
      <c r="S29" s="36"/>
      <c r="T29" s="36"/>
      <c r="U29" s="36"/>
      <c r="V29" s="36"/>
    </row>
    <row r="30" spans="1:22" ht="15.75">
      <c r="A30" s="128"/>
      <c r="B30" s="132" t="s">
        <v>945</v>
      </c>
      <c r="C30" s="128" t="s">
        <v>931</v>
      </c>
      <c r="D30" s="129" t="s">
        <v>938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18</v>
      </c>
      <c r="Q30" s="36">
        <v>10</v>
      </c>
      <c r="R30" s="36"/>
      <c r="S30" s="36"/>
      <c r="T30" s="36">
        <v>15</v>
      </c>
      <c r="U30" s="36">
        <v>2</v>
      </c>
      <c r="V30" s="36"/>
    </row>
    <row r="31" spans="1:22" ht="15.75">
      <c r="A31" s="128">
        <v>1</v>
      </c>
      <c r="B31" s="132" t="s">
        <v>947</v>
      </c>
      <c r="C31" s="128" t="s">
        <v>948</v>
      </c>
      <c r="D31" s="129" t="s">
        <v>940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8</v>
      </c>
      <c r="Q31" s="36">
        <v>4</v>
      </c>
      <c r="R31" s="36"/>
      <c r="S31" s="36"/>
      <c r="T31" s="36"/>
      <c r="U31" s="36">
        <v>8</v>
      </c>
      <c r="V31" s="36">
        <v>2</v>
      </c>
    </row>
    <row r="32" spans="1:22" ht="15.75">
      <c r="A32" s="128"/>
      <c r="B32" s="132" t="s">
        <v>950</v>
      </c>
      <c r="C32" s="128" t="s">
        <v>934</v>
      </c>
      <c r="D32" s="129" t="s">
        <v>944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8</v>
      </c>
      <c r="Q32" s="36">
        <v>5</v>
      </c>
      <c r="R32" s="36"/>
      <c r="S32" s="36"/>
      <c r="T32" s="36"/>
      <c r="U32" s="36">
        <v>8</v>
      </c>
      <c r="V32" s="36">
        <v>8</v>
      </c>
    </row>
    <row r="33" spans="1:22" ht="15.75">
      <c r="A33" s="128" t="s">
        <v>952</v>
      </c>
      <c r="B33" s="132" t="s">
        <v>953</v>
      </c>
      <c r="C33" s="128" t="s">
        <v>954</v>
      </c>
      <c r="D33" s="129" t="s">
        <v>946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/>
      <c r="Q33" s="36"/>
      <c r="R33" s="36"/>
      <c r="S33" s="36"/>
      <c r="T33" s="36"/>
      <c r="U33" s="36"/>
      <c r="V33" s="36"/>
    </row>
    <row r="34" spans="1:22" ht="15.75">
      <c r="A34" s="128"/>
      <c r="B34" s="132" t="s">
        <v>956</v>
      </c>
      <c r="C34" s="128" t="s">
        <v>957</v>
      </c>
      <c r="D34" s="129" t="s">
        <v>949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/>
      <c r="Q34" s="36"/>
      <c r="R34" s="36"/>
      <c r="S34" s="36"/>
      <c r="T34" s="36"/>
      <c r="U34" s="36"/>
      <c r="V34" s="36"/>
    </row>
    <row r="35" spans="1:22" ht="15.75">
      <c r="A35" s="128">
        <f>Year+1</f>
        <v>2015</v>
      </c>
      <c r="B35" s="132" t="s">
        <v>959</v>
      </c>
      <c r="C35" s="128" t="s">
        <v>960</v>
      </c>
      <c r="D35" s="129" t="s">
        <v>951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/>
      <c r="Q35" s="36"/>
      <c r="R35" s="36"/>
      <c r="S35" s="36"/>
      <c r="T35" s="36"/>
      <c r="U35" s="36"/>
      <c r="V35" s="36"/>
    </row>
    <row r="36" spans="1:22" ht="15.75">
      <c r="A36" s="128"/>
      <c r="B36" s="132" t="s">
        <v>962</v>
      </c>
      <c r="C36" s="128" t="s">
        <v>963</v>
      </c>
      <c r="D36" s="129" t="s">
        <v>955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/>
      <c r="Q36" s="36"/>
      <c r="R36" s="36"/>
      <c r="S36" s="36"/>
      <c r="T36" s="36"/>
      <c r="U36" s="36"/>
      <c r="V36" s="36"/>
    </row>
    <row r="37" spans="1:22" ht="15.75">
      <c r="A37" s="128" t="s">
        <v>964</v>
      </c>
      <c r="B37" s="132" t="s">
        <v>965</v>
      </c>
      <c r="C37" s="128"/>
      <c r="D37" s="129" t="s">
        <v>958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/>
      <c r="Q37" s="36"/>
      <c r="R37" s="36"/>
      <c r="S37" s="36"/>
      <c r="T37" s="36"/>
      <c r="U37" s="36"/>
      <c r="V37" s="36"/>
    </row>
    <row r="38" spans="1:22" ht="15.75">
      <c r="A38" s="128"/>
      <c r="B38" s="132" t="s">
        <v>966</v>
      </c>
      <c r="C38" s="128"/>
      <c r="D38" s="129" t="s">
        <v>961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/>
      <c r="Q38" s="36"/>
      <c r="R38" s="36"/>
      <c r="S38" s="36"/>
      <c r="T38" s="36"/>
      <c r="U38" s="36"/>
      <c r="V38" s="36"/>
    </row>
    <row r="39" spans="1:22" ht="15.75">
      <c r="A39" s="11"/>
      <c r="B39" s="132" t="s">
        <v>967</v>
      </c>
      <c r="C39" s="11"/>
      <c r="D39" s="129" t="s">
        <v>1185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/>
      <c r="Q39" s="36"/>
      <c r="R39" s="36"/>
      <c r="S39" s="36"/>
      <c r="T39" s="36"/>
      <c r="U39" s="36"/>
      <c r="V39" s="36"/>
    </row>
    <row r="40" spans="1:22" ht="15.75" customHeight="1">
      <c r="A40" s="260" t="s">
        <v>968</v>
      </c>
      <c r="B40" s="271"/>
      <c r="C40" s="271"/>
      <c r="D40" s="261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166</v>
      </c>
      <c r="Q40" s="36">
        <v>78</v>
      </c>
      <c r="R40" s="36"/>
      <c r="S40" s="36"/>
      <c r="T40" s="36"/>
      <c r="U40" s="36"/>
      <c r="V40" s="36"/>
    </row>
    <row r="41" spans="1:22" ht="52.5" customHeight="1">
      <c r="A41" s="270" t="s">
        <v>1506</v>
      </c>
      <c r="B41" s="270"/>
      <c r="C41" s="270"/>
      <c r="D41" s="270"/>
      <c r="O41" s="140">
        <v>21</v>
      </c>
      <c r="P41" s="139"/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606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2" t="s">
        <v>613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</row>
    <row r="19" spans="1:17" ht="25.5">
      <c r="A19" s="6" t="s">
        <v>1460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648</v>
      </c>
      <c r="P19" s="245" t="s">
        <v>808</v>
      </c>
      <c r="Q19" s="245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5">
        <v>3</v>
      </c>
      <c r="Q20" s="245"/>
    </row>
    <row r="21" spans="1:17" ht="15.75">
      <c r="A21" s="4" t="s">
        <v>1023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21</v>
      </c>
      <c r="Q21" s="274"/>
    </row>
    <row r="22" spans="1:17" ht="25.5">
      <c r="A22" s="4" t="s">
        <v>1013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/>
      <c r="Q22" s="274"/>
    </row>
    <row r="23" spans="1:17" ht="15.75">
      <c r="A23" s="14" t="s">
        <v>1014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/>
      <c r="Q23" s="274"/>
    </row>
    <row r="24" spans="1:17" ht="15.75">
      <c r="A24" s="135" t="s">
        <v>1015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/>
      <c r="Q24" s="274"/>
    </row>
    <row r="25" spans="1:17" ht="15.75">
      <c r="A25" s="14" t="s">
        <v>1016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/>
      <c r="Q25" s="274"/>
    </row>
    <row r="26" spans="1:17" ht="15.75">
      <c r="A26" s="14" t="s">
        <v>1017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/>
      <c r="Q26" s="274"/>
    </row>
    <row r="27" spans="1:17" ht="15.75">
      <c r="A27" s="14" t="s">
        <v>1018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/>
      <c r="Q27" s="274"/>
    </row>
    <row r="28" spans="1:17" ht="15.75">
      <c r="A28" s="14" t="s">
        <v>1019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/>
      <c r="Q28" s="274"/>
    </row>
    <row r="29" spans="1:17" ht="15.75">
      <c r="A29" s="14" t="s">
        <v>1020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/>
      <c r="Q29" s="274"/>
    </row>
    <row r="30" spans="1:17" ht="15.75">
      <c r="A30" s="14" t="s">
        <v>1021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/>
      <c r="Q30" s="274"/>
    </row>
    <row r="31" spans="1:17" ht="25.5">
      <c r="A31" s="91" t="s">
        <v>1022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/>
      <c r="Q31" s="274"/>
    </row>
    <row r="32" spans="1:17" ht="15.75">
      <c r="A32" s="17" t="s">
        <v>556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/>
      <c r="Q32" s="274"/>
    </row>
  </sheetData>
  <sheetProtection password="E2BC" sheet="1" objects="1" scenarios="1" selectLockedCells="1"/>
  <mergeCells count="16">
    <mergeCell ref="P31:Q31"/>
    <mergeCell ref="P32:Q32"/>
    <mergeCell ref="P30:Q30"/>
    <mergeCell ref="P29:Q29"/>
    <mergeCell ref="P28:Q28"/>
    <mergeCell ref="P22:Q22"/>
    <mergeCell ref="P23:Q23"/>
    <mergeCell ref="P24:Q24"/>
    <mergeCell ref="P25:Q25"/>
    <mergeCell ref="P26:Q26"/>
    <mergeCell ref="P27:Q27"/>
    <mergeCell ref="P21:Q21"/>
    <mergeCell ref="A18:Q18"/>
    <mergeCell ref="A17:Q17"/>
    <mergeCell ref="P20:Q20"/>
    <mergeCell ref="P19:Q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607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2" t="s">
        <v>647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</row>
    <row r="17" spans="1:20" ht="25.5" customHeight="1">
      <c r="A17" s="245" t="s">
        <v>1460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648</v>
      </c>
      <c r="P17" s="245" t="s">
        <v>1507</v>
      </c>
      <c r="Q17" s="245"/>
      <c r="R17" s="245"/>
      <c r="S17" s="245"/>
      <c r="T17" s="1"/>
    </row>
    <row r="18" spans="1:20" ht="15" customHeight="1">
      <c r="A18" s="245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45" t="s">
        <v>553</v>
      </c>
      <c r="Q18" s="245"/>
      <c r="R18" s="245" t="s">
        <v>554</v>
      </c>
      <c r="S18" s="245"/>
      <c r="T18" s="1"/>
    </row>
    <row r="19" spans="1:20" ht="25.5">
      <c r="A19" s="245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1471</v>
      </c>
      <c r="Q19" s="6" t="s">
        <v>1472</v>
      </c>
      <c r="R19" s="6" t="s">
        <v>1471</v>
      </c>
      <c r="S19" s="6" t="s">
        <v>1472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555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  <c r="Q21" s="36"/>
      <c r="R21" s="36"/>
      <c r="S21" s="36"/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4" t="s">
        <v>1009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649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1460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648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1404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/>
    </row>
    <row r="22" spans="1:16" ht="15.75">
      <c r="A22" s="42" t="s">
        <v>1005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/>
    </row>
    <row r="23" spans="1:16" ht="15.75">
      <c r="A23" s="14" t="s">
        <v>22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/>
    </row>
    <row r="24" spans="1:16" ht="15.75">
      <c r="A24" s="14" t="s">
        <v>1006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/>
    </row>
    <row r="25" spans="1:16" ht="15.75">
      <c r="A25" s="14" t="s">
        <v>1007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1008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/>
    </row>
    <row r="28" spans="1:16" ht="30" customHeight="1">
      <c r="A28" s="275" t="s">
        <v>1012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Гузалия</cp:lastModifiedBy>
  <cp:lastPrinted>2013-08-19T11:40:05Z</cp:lastPrinted>
  <dcterms:created xsi:type="dcterms:W3CDTF">2003-03-26T09:58:27Z</dcterms:created>
  <dcterms:modified xsi:type="dcterms:W3CDTF">2015-09-16T11:00:05Z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